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f-fs2\assessors\desktops\assessor\Desktop\"/>
    </mc:Choice>
  </mc:AlternateContent>
  <xr:revisionPtr revIDLastSave="0" documentId="13_ncr:1_{44435F6B-99BC-4BDD-9B26-FAEE236B70BE}" xr6:coauthVersionLast="36" xr6:coauthVersionMax="36" xr10:uidLastSave="{00000000-0000-0000-0000-000000000000}"/>
  <workbookProtection lockStructure="1"/>
  <bookViews>
    <workbookView xWindow="0" yWindow="0" windowWidth="28800" windowHeight="12225" xr2:uid="{00000000-000D-0000-FFFF-FFFF00000000}"/>
  </bookViews>
  <sheets>
    <sheet name="No override " sheetId="1" r:id="rId1"/>
    <sheet name="$760,149 override" sheetId="9" r:id="rId2"/>
    <sheet name="Fiscal Yr 2026 Current" sheetId="12" r:id="rId3"/>
    <sheet name="Sheet1" sheetId="6" state="hidden" r:id="rId4"/>
    <sheet name="Sheet2" sheetId="7" state="hidden" r:id="rId5"/>
  </sheets>
  <externalReferences>
    <externalReference r:id="rId6"/>
    <externalReference r:id="rId7"/>
    <externalReference r:id="rId8"/>
  </externalReferences>
  <definedNames>
    <definedName name="b1p2line4">'[1]B-1'!$I$42</definedName>
    <definedName name="chpt200db">'[1]CHAPTER 200'!$B$48:$E$400</definedName>
    <definedName name="comrate" localSheetId="1">#REF!</definedName>
    <definedName name="comrate" localSheetId="2">#REF!</definedName>
    <definedName name="comrate">#REF!</definedName>
    <definedName name="comshift" localSheetId="1">#REF!</definedName>
    <definedName name="comshift" localSheetId="2">#REF!</definedName>
    <definedName name="comshift">#REF!</definedName>
    <definedName name="cpfnum">'[1]A-4'!$K$24</definedName>
    <definedName name="Cur_FY" localSheetId="1">#REF!</definedName>
    <definedName name="Cur_FY" localSheetId="2">#REF!</definedName>
    <definedName name="Cur_FY">#REF!</definedName>
    <definedName name="diff" localSheetId="1">'$760,149 override'!$D$62</definedName>
    <definedName name="diff" localSheetId="2">'Fiscal Yr 2026 Current'!$D$64</definedName>
    <definedName name="diff">'No override '!$D$63</definedName>
    <definedName name="enter1">'[1]A-2(1ST)'!$J$25</definedName>
    <definedName name="enter2">'[1]A-2(2ND)'!$J$25</definedName>
    <definedName name="enter3">'[1]A-2(3RD)'!$J$25</definedName>
    <definedName name="enter4">'[1]A-2(4TH)'!$J$25</definedName>
    <definedName name="enter5">'[1]A-2(5TH)'!$J$25</definedName>
    <definedName name="enter6">'[1]A-2(6TH)'!$J$25</definedName>
    <definedName name="enter7">'[1]A-2(7TH)'!$J$25</definedName>
    <definedName name="ESTREC" localSheetId="1">#REF!</definedName>
    <definedName name="ESTREC" localSheetId="2">#REF!</definedName>
    <definedName name="ESTREC">#REF!</definedName>
    <definedName name="exemcinew" localSheetId="1">#REF!</definedName>
    <definedName name="exemcinew" localSheetId="2">#REF!</definedName>
    <definedName name="exemcinew">#REF!</definedName>
    <definedName name="exemcom" localSheetId="1">#REF!</definedName>
    <definedName name="exemcom" localSheetId="2">#REF!</definedName>
    <definedName name="exemcom">#REF!</definedName>
    <definedName name="exemcomel" localSheetId="1">#REF!</definedName>
    <definedName name="exemcomel" localSheetId="2">#REF!</definedName>
    <definedName name="exemcomel">#REF!</definedName>
    <definedName name="exemcompcls" localSheetId="1">#REF!</definedName>
    <definedName name="exemcompcls" localSheetId="2">#REF!</definedName>
    <definedName name="exemcompcls">#REF!</definedName>
    <definedName name="exemcompct" localSheetId="1">#REF!</definedName>
    <definedName name="exemcompct" localSheetId="2">#REF!</definedName>
    <definedName name="exemcompct">#REF!</definedName>
    <definedName name="exemresnew" localSheetId="1">#REF!</definedName>
    <definedName name="exemresnew" localSheetId="2">#REF!</definedName>
    <definedName name="exemresnew">#REF!</definedName>
    <definedName name="exemrespct" localSheetId="1">#REF!</definedName>
    <definedName name="exemrespct" localSheetId="2">#REF!</definedName>
    <definedName name="exemrespct">#REF!</definedName>
    <definedName name="FREECASHTOT" localSheetId="1">#REF!</definedName>
    <definedName name="FREECASHTOT" localSheetId="2">#REF!</definedName>
    <definedName name="FREECASHTOT">#REF!</definedName>
    <definedName name="indshift" localSheetId="1">#REF!</definedName>
    <definedName name="indshift" localSheetId="2">#REF!</definedName>
    <definedName name="indshift">#REF!</definedName>
    <definedName name="la5com">'[1]LA5 FORM'!$L$52</definedName>
    <definedName name="la5ind">'[1]LA5 FORM'!$L$53</definedName>
    <definedName name="la5os">'[1]LA5 FORM'!$L$51</definedName>
    <definedName name="la5pp">'[1]LA5 FORM'!$L$54</definedName>
    <definedName name="la5res">'[1]LA5 FORM'!$L$50</definedName>
    <definedName name="levylimI" localSheetId="1">#REF!</definedName>
    <definedName name="levylimI" localSheetId="2">#REF!</definedName>
    <definedName name="levylimI">#REF!</definedName>
    <definedName name="levylimII" localSheetId="1">#REF!</definedName>
    <definedName name="levylimII" localSheetId="2">#REF!</definedName>
    <definedName name="levylimII">#REF!</definedName>
    <definedName name="levylimitdb" localSheetId="1">#REF!</definedName>
    <definedName name="levylimitdb" localSheetId="2">#REF!</definedName>
    <definedName name="levylimitdb">#REF!</definedName>
    <definedName name="maxlevy" localSheetId="1">#REF!</definedName>
    <definedName name="maxlevy" localSheetId="2">#REF!</definedName>
    <definedName name="maxlevy">#REF!</definedName>
    <definedName name="mrf">[2]LA7!$D$32</definedName>
    <definedName name="name">[1]START!$C$56</definedName>
    <definedName name="newoverlay" localSheetId="1">'$760,149 override'!$D$65</definedName>
    <definedName name="newoverlay" localSheetId="2">'Fiscal Yr 2026 Current'!$D$67</definedName>
    <definedName name="newoverlay">'No override '!$D$66</definedName>
    <definedName name="nglevytot">'[3]LA13 Bottom'!$H$28</definedName>
    <definedName name="nshiftcom" localSheetId="1">'$760,149 override'!$Q$17</definedName>
    <definedName name="nshiftcom" localSheetId="2">'Fiscal Yr 2026 Current'!$Q$17</definedName>
    <definedName name="nshiftcom">'No override '!$Q$17</definedName>
    <definedName name="nshiftind" localSheetId="1">'$760,149 override'!$Q$19</definedName>
    <definedName name="nshiftind" localSheetId="2">'Fiscal Yr 2026 Current'!$Q$19</definedName>
    <definedName name="nshiftind">'No override '!$Q$19</definedName>
    <definedName name="nshiftos" localSheetId="1">'$760,149 override'!$Q$16</definedName>
    <definedName name="nshiftos" localSheetId="2">'Fiscal Yr 2026 Current'!$Q$16</definedName>
    <definedName name="nshiftos">'No override '!$Q$16</definedName>
    <definedName name="nshiftper" localSheetId="1">'$760,149 override'!$Q$21</definedName>
    <definedName name="nshiftper" localSheetId="2">'Fiscal Yr 2026 Current'!$Q$21</definedName>
    <definedName name="nshiftper">'No override '!$Q$21</definedName>
    <definedName name="nshiftr" localSheetId="1">'$760,149 override'!$Q$14</definedName>
    <definedName name="nshiftr" localSheetId="2">'Fiscal Yr 2026 Current'!$Q$14</definedName>
    <definedName name="nshiftr">'No override '!$Q$14</definedName>
    <definedName name="opshift" localSheetId="1">#REF!</definedName>
    <definedName name="opshift" localSheetId="2">#REF!</definedName>
    <definedName name="opshift">#REF!</definedName>
    <definedName name="option150" localSheetId="1">#REF!</definedName>
    <definedName name="option150" localSheetId="2">#REF!</definedName>
    <definedName name="option150">#REF!</definedName>
    <definedName name="option175" localSheetId="1">#REF!</definedName>
    <definedName name="option175" localSheetId="2">#REF!</definedName>
    <definedName name="option175">#REF!</definedName>
    <definedName name="optioncippct" localSheetId="1">#REF!</definedName>
    <definedName name="optioncippct" localSheetId="2">#REF!</definedName>
    <definedName name="optioncippct">#REF!</definedName>
    <definedName name="optioncom" localSheetId="1">#REF!</definedName>
    <definedName name="optioncom" localSheetId="2">#REF!</definedName>
    <definedName name="optioncom">#REF!</definedName>
    <definedName name="optioncomex" localSheetId="1">#REF!</definedName>
    <definedName name="optioncomex" localSheetId="2">#REF!</definedName>
    <definedName name="optioncomex">#REF!</definedName>
    <definedName name="optioncompct" localSheetId="1">#REF!</definedName>
    <definedName name="optioncompct" localSheetId="2">#REF!</definedName>
    <definedName name="optioncompct">#REF!</definedName>
    <definedName name="optionhistlow" localSheetId="1">#REF!</definedName>
    <definedName name="optionhistlow" localSheetId="2">#REF!</definedName>
    <definedName name="optionhistlow">#REF!</definedName>
    <definedName name="optionind" localSheetId="1">#REF!</definedName>
    <definedName name="optionind" localSheetId="2">#REF!</definedName>
    <definedName name="optionind">#REF!</definedName>
    <definedName name="optionindpct" localSheetId="1">#REF!</definedName>
    <definedName name="optionindpct" localSheetId="2">#REF!</definedName>
    <definedName name="optionindpct">#REF!</definedName>
    <definedName name="optionlevy" localSheetId="1">#REF!</definedName>
    <definedName name="optionlevy" localSheetId="2">#REF!</definedName>
    <definedName name="optionlevy">#REF!</definedName>
    <definedName name="optionmrf" localSheetId="1">#REF!</definedName>
    <definedName name="optionmrf" localSheetId="2">#REF!</definedName>
    <definedName name="optionmrf">#REF!</definedName>
    <definedName name="optionos" localSheetId="1">#REF!</definedName>
    <definedName name="optionos" localSheetId="2">#REF!</definedName>
    <definedName name="optionos">#REF!</definedName>
    <definedName name="optionospct" localSheetId="1">#REF!</definedName>
    <definedName name="optionospct" localSheetId="2">#REF!</definedName>
    <definedName name="optionospct">#REF!</definedName>
    <definedName name="optionpp" localSheetId="1">#REF!</definedName>
    <definedName name="optionpp" localSheetId="2">#REF!</definedName>
    <definedName name="optionpp">#REF!</definedName>
    <definedName name="optionpppct" localSheetId="1">#REF!</definedName>
    <definedName name="optionpppct" localSheetId="2">#REF!</definedName>
    <definedName name="optionpppct">#REF!</definedName>
    <definedName name="optionres" localSheetId="1">#REF!</definedName>
    <definedName name="optionres" localSheetId="2">#REF!</definedName>
    <definedName name="optionres">#REF!</definedName>
    <definedName name="optionres200share" localSheetId="1">#REF!</definedName>
    <definedName name="optionres200share" localSheetId="2">#REF!</definedName>
    <definedName name="optionres200share">#REF!</definedName>
    <definedName name="optionresex" localSheetId="1">#REF!</definedName>
    <definedName name="optionresex" localSheetId="2">#REF!</definedName>
    <definedName name="optionresex">#REF!</definedName>
    <definedName name="optionresminshare" localSheetId="1">#REF!</definedName>
    <definedName name="optionresminshare" localSheetId="2">#REF!</definedName>
    <definedName name="optionresminshare">#REF!</definedName>
    <definedName name="optionrespct" localSheetId="1">#REF!</definedName>
    <definedName name="optionrespct" localSheetId="2">#REF!</definedName>
    <definedName name="optionrespct">#REF!</definedName>
    <definedName name="optionropct" localSheetId="1">#REF!</definedName>
    <definedName name="optionropct" localSheetId="2">#REF!</definedName>
    <definedName name="optionropct">#REF!</definedName>
    <definedName name="optionshift200" localSheetId="1">#REF!</definedName>
    <definedName name="optionshift200" localSheetId="2">#REF!</definedName>
    <definedName name="optionshift200">#REF!</definedName>
    <definedName name="optiontot" localSheetId="1">#REF!</definedName>
    <definedName name="optiontot" localSheetId="2">#REF!</definedName>
    <definedName name="optiontot">#REF!</definedName>
    <definedName name="optiontruelow" localSheetId="1">#REF!</definedName>
    <definedName name="optiontruelow" localSheetId="2">#REF!</definedName>
    <definedName name="optiontruelow">#REF!</definedName>
    <definedName name="osdisc" localSheetId="1">#REF!</definedName>
    <definedName name="osdisc" localSheetId="2">#REF!</definedName>
    <definedName name="osdisc">#REF!</definedName>
    <definedName name="otherapp">'[1]A-4'!$K$41</definedName>
    <definedName name="OTHERAVAILTOT" localSheetId="1">#REF!</definedName>
    <definedName name="OTHERAVAILTOT" localSheetId="2">#REF!</definedName>
    <definedName name="OTHERAVAILTOT">#REF!</definedName>
    <definedName name="OVERLAY" localSheetId="1">#REF!</definedName>
    <definedName name="OVERLAY" localSheetId="2">#REF!</definedName>
    <definedName name="OVERLAY">#REF!</definedName>
    <definedName name="p1recap" localSheetId="1">'$760,149 override'!$B$1:$G$23</definedName>
    <definedName name="p1recap" localSheetId="2">'Fiscal Yr 2026 Current'!$B$1:$G$23</definedName>
    <definedName name="p1recap">'No override '!$B$1:$G$23</definedName>
    <definedName name="p2recap" localSheetId="1">#REF!</definedName>
    <definedName name="p2recap" localSheetId="2">#REF!</definedName>
    <definedName name="p2recap">#REF!</definedName>
    <definedName name="p3recap" localSheetId="1">#REF!</definedName>
    <definedName name="p3recap" localSheetId="2">#REF!</definedName>
    <definedName name="p3recap">#REF!</definedName>
    <definedName name="p4recap" localSheetId="1">#REF!</definedName>
    <definedName name="p4recap" localSheetId="2">#REF!</definedName>
    <definedName name="p4recap">#REF!</definedName>
    <definedName name="ppshift" localSheetId="1">#REF!</definedName>
    <definedName name="ppshift" localSheetId="2">#REF!</definedName>
    <definedName name="ppshift">#REF!</definedName>
    <definedName name="priorres">'[1]CHAPTER 200'!$G$7</definedName>
    <definedName name="resexem" localSheetId="1">#REF!</definedName>
    <definedName name="resexem" localSheetId="2">#REF!</definedName>
    <definedName name="resexem">#REF!</definedName>
    <definedName name="resrate" localSheetId="1">#REF!</definedName>
    <definedName name="resrate" localSheetId="2">#REF!</definedName>
    <definedName name="resrate">#REF!</definedName>
    <definedName name="resshift" localSheetId="1">#REF!</definedName>
    <definedName name="resshift" localSheetId="2">#REF!</definedName>
    <definedName name="resshift">#REF!</definedName>
    <definedName name="rnoshift" localSheetId="1">#REF!</definedName>
    <definedName name="rnoshift" localSheetId="2">#REF!</definedName>
    <definedName name="rnoshift">#REF!</definedName>
    <definedName name="shiftos" localSheetId="1">#REF!</definedName>
    <definedName name="shiftos" localSheetId="2">#REF!</definedName>
    <definedName name="shiftos">#REF!</definedName>
    <definedName name="shiftper" localSheetId="1">#REF!</definedName>
    <definedName name="shiftper" localSheetId="2">#REF!</definedName>
    <definedName name="shiftper">#REF!</definedName>
    <definedName name="shiftRateCom" localSheetId="1">#REF!</definedName>
    <definedName name="shiftRateCom" localSheetId="2">#REF!</definedName>
    <definedName name="shiftRateCom">#REF!</definedName>
    <definedName name="ShiftRateInd" localSheetId="1">#REF!</definedName>
    <definedName name="ShiftRateInd" localSheetId="2">#REF!</definedName>
    <definedName name="ShiftRateInd">#REF!</definedName>
    <definedName name="ShiftRateOs" localSheetId="1">#REF!</definedName>
    <definedName name="ShiftRateOs" localSheetId="2">#REF!</definedName>
    <definedName name="ShiftRateOs">#REF!</definedName>
    <definedName name="ShiftRatePP" localSheetId="1">#REF!</definedName>
    <definedName name="ShiftRatePP" localSheetId="2">#REF!</definedName>
    <definedName name="ShiftRatePP">#REF!</definedName>
    <definedName name="ShiftRateRes" localSheetId="1">#REF!</definedName>
    <definedName name="ShiftRateRes" localSheetId="2">#REF!</definedName>
    <definedName name="ShiftRateRes">#REF!</definedName>
    <definedName name="shifttable" localSheetId="1">#REF!</definedName>
    <definedName name="shifttable" localSheetId="2">#REF!</definedName>
    <definedName name="shifttable">#REF!</definedName>
    <definedName name="table2" localSheetId="1">#REF!</definedName>
    <definedName name="table2" localSheetId="2">#REF!</definedName>
    <definedName name="table2">#REF!</definedName>
    <definedName name="tableabc" localSheetId="1">#REF!</definedName>
    <definedName name="tableabc" localSheetId="2">#REF!</definedName>
    <definedName name="tableabc">#REF!</definedName>
    <definedName name="taxrateoptions" localSheetId="1">#REF!</definedName>
    <definedName name="taxrateoptions" localSheetId="2">#REF!</definedName>
    <definedName name="taxrateoptions">#REF!</definedName>
    <definedName name="taxtitletotal">'[1]TAX TITLE FORM'!$G$32</definedName>
    <definedName name="TLEVY" localSheetId="1">'$760,149 override'!$G$11</definedName>
    <definedName name="TLEVY" localSheetId="2">'Fiscal Yr 2026 Current'!$G$11</definedName>
    <definedName name="TLEVY">'No override '!$G$11</definedName>
    <definedName name="totamtraise" localSheetId="1">#REF!</definedName>
    <definedName name="totamtraise" localSheetId="2">#REF!</definedName>
    <definedName name="totamtraise">#REF!</definedName>
    <definedName name="TOTAPPROP" localSheetId="1">#REF!</definedName>
    <definedName name="TOTAPPROP" localSheetId="2">#REF!</definedName>
    <definedName name="TOTAPPROP">#REF!</definedName>
    <definedName name="TOTDE">'[3]DE-1'!$J$226</definedName>
    <definedName name="totestrcpt" localSheetId="1">#REF!</definedName>
    <definedName name="totestrcpt" localSheetId="2">#REF!</definedName>
    <definedName name="totestrcpt">#REF!</definedName>
    <definedName name="TOTESTREC">'[1]A-1'!$I$25</definedName>
    <definedName name="TOTINC">'[3]LA-13A'!$E$19</definedName>
    <definedName name="TOTLEVY" localSheetId="1">'$760,149 override'!$G$23</definedName>
    <definedName name="TOTLEVY" localSheetId="2">'Fiscal Yr 2026 Current'!$G$23</definedName>
    <definedName name="TOTLEVY">'No override '!$G$23</definedName>
    <definedName name="totvalexem" localSheetId="1">#REF!</definedName>
    <definedName name="totvalexem" localSheetId="2">#REF!</definedName>
    <definedName name="totvalexem">#REF!</definedName>
    <definedName name="valcom" localSheetId="1">#REF!</definedName>
    <definedName name="valcom" localSheetId="2">#REF!</definedName>
    <definedName name="valcom">#REF!</definedName>
    <definedName name="valind" localSheetId="1">#REF!</definedName>
    <definedName name="valind" localSheetId="2">#REF!</definedName>
    <definedName name="valind">#REF!</definedName>
    <definedName name="valos" localSheetId="1">#REF!</definedName>
    <definedName name="valos" localSheetId="2">#REF!</definedName>
    <definedName name="valos">#REF!</definedName>
    <definedName name="valpp" localSheetId="1">#REF!</definedName>
    <definedName name="valpp" localSheetId="2">#REF!</definedName>
    <definedName name="valpp">#REF!</definedName>
    <definedName name="valres" localSheetId="1">#REF!</definedName>
    <definedName name="valres" localSheetId="2">#REF!</definedName>
    <definedName name="valres">#REF!</definedName>
  </definedNames>
  <calcPr calcId="191029"/>
</workbook>
</file>

<file path=xl/calcChain.xml><?xml version="1.0" encoding="utf-8"?>
<calcChain xmlns="http://schemas.openxmlformats.org/spreadsheetml/2006/main">
  <c r="G9" i="1" l="1"/>
  <c r="G9" i="9"/>
  <c r="E21" i="12" l="1"/>
  <c r="E23" i="12" s="1"/>
  <c r="C21" i="12"/>
  <c r="C23" i="12" s="1"/>
  <c r="G19" i="12"/>
  <c r="L17" i="12"/>
  <c r="G17" i="12"/>
  <c r="Q16" i="12"/>
  <c r="L16" i="12"/>
  <c r="G16" i="12"/>
  <c r="G11" i="12"/>
  <c r="D20" i="12" s="1"/>
  <c r="D17" i="12" l="1"/>
  <c r="F20" i="12"/>
  <c r="G20" i="12" s="1"/>
  <c r="Q19" i="12"/>
  <c r="D18" i="12"/>
  <c r="D15" i="12"/>
  <c r="D22" i="12"/>
  <c r="Q17" i="12" l="1"/>
  <c r="F18" i="12"/>
  <c r="Q21" i="12"/>
  <c r="F22" i="12"/>
  <c r="G22" i="12" s="1"/>
  <c r="F15" i="12"/>
  <c r="Q14" i="12"/>
  <c r="F29" i="12" l="1"/>
  <c r="G15" i="12"/>
  <c r="F33" i="12"/>
  <c r="G18" i="12"/>
  <c r="G11" i="9"/>
  <c r="E21" i="9"/>
  <c r="E23" i="9" s="1"/>
  <c r="C21" i="9"/>
  <c r="C23" i="9" s="1"/>
  <c r="G19" i="9"/>
  <c r="L17" i="9"/>
  <c r="G17" i="9"/>
  <c r="Q16" i="9"/>
  <c r="L16" i="9"/>
  <c r="G16" i="9"/>
  <c r="G21" i="12" l="1"/>
  <c r="G23" i="12" s="1"/>
  <c r="D20" i="9"/>
  <c r="Q19" i="9" s="1"/>
  <c r="D17" i="9"/>
  <c r="D18" i="9"/>
  <c r="D22" i="9"/>
  <c r="D15" i="9"/>
  <c r="K26" i="7"/>
  <c r="F20" i="9" l="1"/>
  <c r="G20" i="9" s="1"/>
  <c r="F22" i="9"/>
  <c r="G22" i="9" s="1"/>
  <c r="Q21" i="9"/>
  <c r="Q14" i="9"/>
  <c r="F15" i="9"/>
  <c r="E29" i="9" s="1"/>
  <c r="G29" i="9" s="1"/>
  <c r="F18" i="9"/>
  <c r="E33" i="9" s="1"/>
  <c r="G33" i="9" s="1"/>
  <c r="Q17" i="9"/>
  <c r="L17" i="1"/>
  <c r="G18" i="9" l="1"/>
  <c r="G15" i="9"/>
  <c r="L16" i="1"/>
  <c r="E21" i="1"/>
  <c r="G21" i="9" l="1"/>
  <c r="G23" i="9" s="1"/>
  <c r="G11" i="1"/>
  <c r="D15" i="1" l="1"/>
  <c r="F15" i="1" s="1"/>
  <c r="E29" i="1" s="1"/>
  <c r="G29" i="1" s="1"/>
  <c r="D20" i="1"/>
  <c r="F20" i="1" s="1"/>
  <c r="D22" i="1"/>
  <c r="F22" i="1" s="1"/>
  <c r="D18" i="1"/>
  <c r="F18" i="1" s="1"/>
  <c r="E33" i="1" s="1"/>
  <c r="G33" i="1" s="1"/>
  <c r="Q19" i="1" l="1"/>
  <c r="G15" i="1"/>
  <c r="Q17" i="1"/>
  <c r="Q21" i="1"/>
  <c r="E23" i="1"/>
  <c r="G22" i="1" l="1"/>
  <c r="G19" i="1"/>
  <c r="G18" i="1" l="1"/>
  <c r="G20" i="1"/>
  <c r="D17" i="1" l="1"/>
  <c r="G16" i="1" l="1"/>
  <c r="Q14" i="1"/>
  <c r="C21" i="1"/>
  <c r="C23" i="1" s="1"/>
  <c r="Q16" i="1" l="1"/>
  <c r="G17" i="1"/>
  <c r="G21" i="1" l="1"/>
  <c r="G23" i="1" s="1"/>
</calcChain>
</file>

<file path=xl/sharedStrings.xml><?xml version="1.0" encoding="utf-8"?>
<sst xmlns="http://schemas.openxmlformats.org/spreadsheetml/2006/main" count="166" uniqueCount="56">
  <si>
    <t xml:space="preserve"> </t>
  </si>
  <si>
    <t>I.  TAX RATE SUMMARY</t>
  </si>
  <si>
    <t>$</t>
  </si>
  <si>
    <t xml:space="preserve">     Ic. Tax levy (Ia minus Ib)</t>
  </si>
  <si>
    <t xml:space="preserve">     Id. Distribution of Tax Rates and levies </t>
  </si>
  <si>
    <t xml:space="preserve"> ( b )</t>
  </si>
  <si>
    <t>( c )</t>
  </si>
  <si>
    <t>( d )</t>
  </si>
  <si>
    <t>( e )</t>
  </si>
  <si>
    <t>( f )</t>
  </si>
  <si>
    <t>CLASS</t>
  </si>
  <si>
    <t>IC above times         each percent                    in col (b)</t>
  </si>
  <si>
    <t>Tax Rates               (c) / (d) x 1000</t>
  </si>
  <si>
    <t xml:space="preserve">  Residential</t>
  </si>
  <si>
    <t xml:space="preserve">  Open Space</t>
  </si>
  <si>
    <t xml:space="preserve">  Commercial</t>
  </si>
  <si>
    <t xml:space="preserve">  Industrial</t>
  </si>
  <si>
    <t xml:space="preserve">  SUBTOTAL</t>
  </si>
  <si>
    <t xml:space="preserve">  Personal</t>
  </si>
  <si>
    <t xml:space="preserve">  TOTAL</t>
  </si>
  <si>
    <t>TAX RATE RECAP &amp; BUDGETING TOOL</t>
  </si>
  <si>
    <t>City/Town/District of:</t>
  </si>
  <si>
    <t>Fiscal Year:</t>
  </si>
  <si>
    <t>DIVISION OF LOCAL SERVICES</t>
  </si>
  <si>
    <t>Res</t>
  </si>
  <si>
    <t>Ind</t>
  </si>
  <si>
    <t/>
  </si>
  <si>
    <t>RANGE NAME</t>
  </si>
  <si>
    <t>Levy by class               (d) x (e) /  1000</t>
  </si>
  <si>
    <t xml:space="preserve">  Net of Exempt</t>
  </si>
  <si>
    <t>nshiftr</t>
  </si>
  <si>
    <t>nshiftos</t>
  </si>
  <si>
    <t>OS</t>
  </si>
  <si>
    <t>Comm</t>
  </si>
  <si>
    <t>nshiftind</t>
  </si>
  <si>
    <t>nshiftper</t>
  </si>
  <si>
    <t>Per</t>
  </si>
  <si>
    <t>nshiftcom</t>
  </si>
  <si>
    <t>Levy percentage (from Options worksheet)</t>
  </si>
  <si>
    <t>Valuation                  by class                    (from Options worksheet)</t>
  </si>
  <si>
    <t xml:space="preserve">     Ib. Total estimated receipts and other revenue sources (from Page 2 IIIe)</t>
  </si>
  <si>
    <t>Fairhaven</t>
  </si>
  <si>
    <t>Pro Forma</t>
  </si>
  <si>
    <t>Single Family Residential Property Value</t>
  </si>
  <si>
    <t>Estimated Fiscal Year Tax Amount</t>
  </si>
  <si>
    <t>Tax Calculator</t>
  </si>
  <si>
    <t>Commercial Property Value</t>
  </si>
  <si>
    <t>Current Year</t>
  </si>
  <si>
    <t xml:space="preserve">     Ia. Total amount to be raised (from Page 2 IIe)   </t>
  </si>
  <si>
    <r>
      <t xml:space="preserve">     Ia. Total amount to be raised (from Page 2 IIe)   </t>
    </r>
    <r>
      <rPr>
        <b/>
        <sz val="12"/>
        <rFont val="Calibri"/>
        <family val="2"/>
        <scheme val="minor"/>
      </rPr>
      <t xml:space="preserve">No override General Fund </t>
    </r>
  </si>
  <si>
    <t>Estimated Fiscal Year 2027</t>
  </si>
  <si>
    <t>Tax Amount</t>
  </si>
  <si>
    <t>Approx Tax Difference</t>
  </si>
  <si>
    <t>from Fiscal Year 2026</t>
  </si>
  <si>
    <t xml:space="preserve">Enter a property value into the grey colored field to calculate estimated taxes.  Amounts are rounded. </t>
  </si>
  <si>
    <r>
      <t xml:space="preserve">     Ia. Total amount to be raised (from Page 2 IIe)   </t>
    </r>
    <r>
      <rPr>
        <b/>
        <sz val="12"/>
        <rFont val="Calibri"/>
        <family val="2"/>
        <scheme val="minor"/>
      </rPr>
      <t>$760,149 override Gen Fund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</si>
</sst>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00000%"/>
    <numFmt numFmtId="166" formatCode="&quot;$&quot;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sz val="11"/>
      <color theme="3" tint="0.39997558519241921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9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9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" fontId="6" fillId="4" borderId="2" xfId="0" applyNumberFormat="1" applyFont="1" applyFill="1" applyBorder="1" applyProtection="1">
      <protection hidden="1"/>
    </xf>
    <xf numFmtId="4" fontId="10" fillId="2" borderId="6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3" borderId="13" xfId="0" applyNumberFormat="1" applyFont="1" applyFill="1" applyBorder="1" applyAlignment="1">
      <alignment horizontal="right" vertical="center"/>
    </xf>
    <xf numFmtId="4" fontId="6" fillId="4" borderId="20" xfId="0" applyNumberFormat="1" applyFont="1" applyFill="1" applyBorder="1" applyAlignment="1">
      <alignment vertical="center"/>
    </xf>
    <xf numFmtId="0" fontId="6" fillId="3" borderId="22" xfId="0" applyFont="1" applyFill="1" applyBorder="1" applyAlignment="1">
      <alignment horizontal="right" vertical="center"/>
    </xf>
    <xf numFmtId="4" fontId="6" fillId="4" borderId="23" xfId="0" applyNumberFormat="1" applyFont="1" applyFill="1" applyBorder="1" applyAlignment="1">
      <alignment vertical="center"/>
    </xf>
    <xf numFmtId="4" fontId="0" fillId="0" borderId="0" xfId="0" applyNumberFormat="1"/>
    <xf numFmtId="0" fontId="11" fillId="0" borderId="0" xfId="0" applyFont="1"/>
    <xf numFmtId="0" fontId="9" fillId="2" borderId="4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7" fillId="0" borderId="0" xfId="0" applyFont="1"/>
    <xf numFmtId="0" fontId="5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16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4" fontId="6" fillId="4" borderId="14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2" fontId="0" fillId="0" borderId="0" xfId="0" applyNumberFormat="1" applyProtection="1">
      <protection locked="0"/>
    </xf>
    <xf numFmtId="0" fontId="14" fillId="0" borderId="0" xfId="0" applyFont="1"/>
    <xf numFmtId="37" fontId="6" fillId="4" borderId="10" xfId="0" applyNumberFormat="1" applyFont="1" applyFill="1" applyBorder="1" applyAlignment="1">
      <alignment vertical="center"/>
    </xf>
    <xf numFmtId="37" fontId="6" fillId="4" borderId="13" xfId="0" applyNumberFormat="1" applyFont="1" applyFill="1" applyBorder="1" applyAlignment="1">
      <alignment vertical="center"/>
    </xf>
    <xf numFmtId="37" fontId="6" fillId="4" borderId="22" xfId="0" applyNumberFormat="1" applyFont="1" applyFill="1" applyBorder="1" applyAlignment="1">
      <alignment vertical="center"/>
    </xf>
    <xf numFmtId="37" fontId="6" fillId="4" borderId="12" xfId="0" applyNumberFormat="1" applyFont="1" applyFill="1" applyBorder="1" applyAlignment="1">
      <alignment vertical="center"/>
    </xf>
    <xf numFmtId="165" fontId="6" fillId="4" borderId="19" xfId="0" applyNumberFormat="1" applyFont="1" applyFill="1" applyBorder="1"/>
    <xf numFmtId="165" fontId="6" fillId="5" borderId="25" xfId="0" applyNumberFormat="1" applyFont="1" applyFill="1" applyBorder="1" applyAlignment="1">
      <alignment horizontal="right" vertical="center"/>
    </xf>
    <xf numFmtId="165" fontId="6" fillId="4" borderId="13" xfId="0" applyNumberFormat="1" applyFont="1" applyFill="1" applyBorder="1"/>
    <xf numFmtId="165" fontId="14" fillId="4" borderId="16" xfId="0" applyNumberFormat="1" applyFont="1" applyFill="1" applyBorder="1"/>
    <xf numFmtId="165" fontId="6" fillId="5" borderId="10" xfId="0" applyNumberFormat="1" applyFont="1" applyFill="1" applyBorder="1" applyAlignment="1">
      <alignment horizontal="right" vertical="center"/>
    </xf>
    <xf numFmtId="165" fontId="14" fillId="4" borderId="13" xfId="0" applyNumberFormat="1" applyFont="1" applyFill="1" applyBorder="1"/>
    <xf numFmtId="165" fontId="6" fillId="4" borderId="15" xfId="0" applyNumberFormat="1" applyFont="1" applyFill="1" applyBorder="1"/>
    <xf numFmtId="165" fontId="6" fillId="4" borderId="21" xfId="0" applyNumberFormat="1" applyFont="1" applyFill="1" applyBorder="1"/>
    <xf numFmtId="0" fontId="14" fillId="0" borderId="0" xfId="0" applyFont="1" applyProtection="1">
      <protection locked="0"/>
    </xf>
    <xf numFmtId="0" fontId="17" fillId="0" borderId="0" xfId="0" applyFont="1" applyProtection="1">
      <protection locked="0"/>
    </xf>
    <xf numFmtId="1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4" fillId="0" borderId="0" xfId="0" quotePrefix="1" applyFont="1" applyAlignment="1" applyProtection="1">
      <alignment horizontal="left"/>
      <protection locked="0"/>
    </xf>
    <xf numFmtId="4" fontId="14" fillId="0" borderId="0" xfId="0" applyNumberFormat="1" applyFont="1" applyAlignment="1" applyProtection="1">
      <alignment horizontal="left"/>
      <protection locked="0"/>
    </xf>
    <xf numFmtId="4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fill"/>
      <protection locked="0"/>
    </xf>
    <xf numFmtId="3" fontId="14" fillId="0" borderId="0" xfId="0" applyNumberFormat="1" applyFont="1" applyProtection="1">
      <protection locked="0"/>
    </xf>
    <xf numFmtId="4" fontId="16" fillId="4" borderId="2" xfId="0" applyNumberFormat="1" applyFont="1" applyFill="1" applyBorder="1"/>
    <xf numFmtId="0" fontId="20" fillId="0" borderId="0" xfId="0" applyFont="1" applyProtection="1">
      <protection locked="0"/>
    </xf>
    <xf numFmtId="0" fontId="17" fillId="0" borderId="0" xfId="0" quotePrefix="1" applyFont="1" applyProtection="1">
      <protection locked="0"/>
    </xf>
    <xf numFmtId="0" fontId="17" fillId="0" borderId="1" xfId="0" applyFont="1" applyBorder="1" applyProtection="1">
      <protection locked="0"/>
    </xf>
    <xf numFmtId="6" fontId="17" fillId="0" borderId="1" xfId="0" applyNumberFormat="1" applyFont="1" applyBorder="1"/>
    <xf numFmtId="0" fontId="17" fillId="0" borderId="17" xfId="0" applyFont="1" applyBorder="1" applyProtection="1">
      <protection locked="0"/>
    </xf>
    <xf numFmtId="4" fontId="16" fillId="6" borderId="0" xfId="0" applyNumberFormat="1" applyFont="1" applyFill="1"/>
    <xf numFmtId="4" fontId="16" fillId="6" borderId="1" xfId="0" applyNumberFormat="1" applyFont="1" applyFill="1" applyBorder="1"/>
    <xf numFmtId="6" fontId="17" fillId="7" borderId="18" xfId="0" applyNumberFormat="1" applyFont="1" applyFill="1" applyBorder="1" applyProtection="1">
      <protection locked="0"/>
    </xf>
    <xf numFmtId="0" fontId="0" fillId="0" borderId="13" xfId="0" applyBorder="1" applyAlignment="1" applyProtection="1">
      <alignment horizontal="center"/>
    </xf>
    <xf numFmtId="0" fontId="18" fillId="0" borderId="0" xfId="0" applyFont="1" applyProtection="1">
      <protection locked="0"/>
    </xf>
    <xf numFmtId="0" fontId="19" fillId="0" borderId="0" xfId="0" applyFont="1" applyProtection="1"/>
    <xf numFmtId="6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6" fontId="17" fillId="0" borderId="0" xfId="0" applyNumberFormat="1" applyFont="1" applyBorder="1" applyProtection="1">
      <protection locked="0"/>
    </xf>
    <xf numFmtId="0" fontId="17" fillId="0" borderId="0" xfId="0" applyFont="1" applyBorder="1" applyProtection="1">
      <protection locked="0"/>
    </xf>
    <xf numFmtId="6" fontId="17" fillId="0" borderId="0" xfId="0" applyNumberFormat="1" applyFont="1" applyBorder="1"/>
    <xf numFmtId="6" fontId="17" fillId="0" borderId="0" xfId="0" applyNumberFormat="1" applyFont="1" applyFill="1" applyBorder="1" applyProtection="1">
      <protection locked="0"/>
    </xf>
    <xf numFmtId="166" fontId="17" fillId="0" borderId="13" xfId="0" applyNumberFormat="1" applyFont="1" applyBorder="1" applyProtection="1"/>
    <xf numFmtId="6" fontId="17" fillId="0" borderId="13" xfId="0" applyNumberFormat="1" applyFont="1" applyBorder="1" applyProtection="1"/>
    <xf numFmtId="0" fontId="18" fillId="0" borderId="0" xfId="0" applyFont="1" applyAlignme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/>
    <xf numFmtId="0" fontId="9" fillId="2" borderId="0" xfId="0" applyFont="1" applyFill="1" applyBorder="1" applyAlignment="1">
      <alignment horizontal="left" vertical="center"/>
    </xf>
    <xf numFmtId="0" fontId="0" fillId="0" borderId="0" xfId="0" applyProtection="1"/>
    <xf numFmtId="0" fontId="17" fillId="0" borderId="0" xfId="0" applyFont="1" applyAlignment="1" applyProtection="1">
      <protection locked="0"/>
    </xf>
    <xf numFmtId="0" fontId="0" fillId="0" borderId="18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18" fillId="0" borderId="0" xfId="0" applyFont="1" applyProtection="1">
      <protection locked="0"/>
    </xf>
  </cellXfs>
  <cellStyles count="5">
    <cellStyle name="Comma 2" xfId="2" xr:uid="{00000000-0005-0000-0000-000001000000}"/>
    <cellStyle name="Currency 2" xfId="3" xr:uid="{00000000-0005-0000-0000-000002000000}"/>
    <cellStyle name="Normal" xfId="0" builtinId="0"/>
    <cellStyle name="Normal 2" xfId="1" xr:uid="{00000000-0005-0000-0000-000004000000}"/>
    <cellStyle name="Percent 2" xfId="4" xr:uid="{00000000-0005-0000-0000-000007000000}"/>
  </cellStyles>
  <dxfs count="0"/>
  <tableStyles count="0" defaultTableStyle="TableStyleMedium2" defaultPivotStyle="PivotStyleLight16"/>
  <colors>
    <mruColors>
      <color rgb="FF0000FF"/>
      <color rgb="FF3333FF"/>
      <color rgb="FFFFFF99"/>
      <color rgb="FF0070C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OA\Recap%20FY18\recap_template_gener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ap%20FY-17,%20New\recap17_unprot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er\AppData\Local\Microsoft\Windows\Temporary%20Internet%20Files\Content.Outlook\YLEUBB2L\recap18_unprot2_brookline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TART"/>
      <sheetName val="Revised-Omitted Values"/>
      <sheetName val="LA-13A"/>
      <sheetName val="Audited PersProp"/>
      <sheetName val="LA13 Growth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LA4"/>
      <sheetName val="LA7"/>
      <sheetName val="CHAPTER 200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cell names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  <sheetName val="Sheet1"/>
    </sheetNames>
    <sheetDataSet>
      <sheetData sheetId="0" refreshError="1"/>
      <sheetData sheetId="1" refreshError="1">
        <row r="56">
          <cell r="C56" t="str">
            <v>CITY/TOWN/DISTRICT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32">
          <cell r="G32">
            <v>0</v>
          </cell>
        </row>
      </sheetData>
      <sheetData sheetId="7" refreshError="1">
        <row r="25">
          <cell r="I25">
            <v>0</v>
          </cell>
        </row>
      </sheetData>
      <sheetData sheetId="8" refreshError="1">
        <row r="25">
          <cell r="J25">
            <v>0</v>
          </cell>
        </row>
      </sheetData>
      <sheetData sheetId="9" refreshError="1">
        <row r="25">
          <cell r="J25">
            <v>0</v>
          </cell>
        </row>
      </sheetData>
      <sheetData sheetId="10" refreshError="1">
        <row r="25">
          <cell r="J25">
            <v>0</v>
          </cell>
        </row>
      </sheetData>
      <sheetData sheetId="11" refreshError="1">
        <row r="25">
          <cell r="J25">
            <v>0</v>
          </cell>
        </row>
      </sheetData>
      <sheetData sheetId="12" refreshError="1">
        <row r="25">
          <cell r="J25">
            <v>0</v>
          </cell>
        </row>
      </sheetData>
      <sheetData sheetId="13" refreshError="1">
        <row r="25">
          <cell r="J25">
            <v>0</v>
          </cell>
        </row>
      </sheetData>
      <sheetData sheetId="14" refreshError="1">
        <row r="25">
          <cell r="J25">
            <v>0</v>
          </cell>
        </row>
      </sheetData>
      <sheetData sheetId="15" refreshError="1"/>
      <sheetData sheetId="16" refreshError="1">
        <row r="24">
          <cell r="K24">
            <v>0</v>
          </cell>
        </row>
        <row r="41">
          <cell r="K41">
            <v>0</v>
          </cell>
        </row>
      </sheetData>
      <sheetData sheetId="17" refreshError="1">
        <row r="22">
          <cell r="I22">
            <v>0</v>
          </cell>
        </row>
        <row r="42">
          <cell r="I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7">
          <cell r="G7">
            <v>0</v>
          </cell>
        </row>
        <row r="48">
          <cell r="B48" t="str">
            <v>ABINGTON</v>
          </cell>
          <cell r="C48">
            <v>1</v>
          </cell>
          <cell r="D48">
            <v>0.86237700000000006</v>
          </cell>
          <cell r="E48">
            <v>0.80653999999999992</v>
          </cell>
        </row>
        <row r="49">
          <cell r="B49" t="str">
            <v>ACTON</v>
          </cell>
          <cell r="C49">
            <v>2</v>
          </cell>
          <cell r="D49">
            <v>0.881575</v>
          </cell>
          <cell r="E49">
            <v>0.76762600000000003</v>
          </cell>
        </row>
        <row r="50">
          <cell r="B50" t="str">
            <v>ACUSHNET</v>
          </cell>
          <cell r="C50">
            <v>3</v>
          </cell>
          <cell r="D50">
            <v>0.89157799999999998</v>
          </cell>
          <cell r="E50">
            <v>0.77051700000000001</v>
          </cell>
        </row>
        <row r="51">
          <cell r="B51" t="str">
            <v>ADAMS</v>
          </cell>
          <cell r="C51">
            <v>4</v>
          </cell>
          <cell r="D51">
            <v>0.78915199999999996</v>
          </cell>
          <cell r="E51">
            <v>0.736348</v>
          </cell>
        </row>
        <row r="52">
          <cell r="B52" t="str">
            <v>AGAWAM</v>
          </cell>
          <cell r="C52">
            <v>5</v>
          </cell>
          <cell r="D52">
            <v>0.60968</v>
          </cell>
          <cell r="E52">
            <v>0.59331699999999998</v>
          </cell>
        </row>
        <row r="53">
          <cell r="B53" t="str">
            <v>ALFORD</v>
          </cell>
          <cell r="C53">
            <v>6</v>
          </cell>
          <cell r="D53">
            <v>0.97787299999999999</v>
          </cell>
          <cell r="E53">
            <v>0.81691999999999998</v>
          </cell>
        </row>
        <row r="54">
          <cell r="B54" t="str">
            <v>AMESBURY</v>
          </cell>
          <cell r="C54">
            <v>7</v>
          </cell>
          <cell r="D54">
            <v>0.84048599999999996</v>
          </cell>
          <cell r="E54">
            <v>0.73990999999999996</v>
          </cell>
        </row>
        <row r="55">
          <cell r="B55" t="str">
            <v>AMHERST</v>
          </cell>
          <cell r="C55">
            <v>8</v>
          </cell>
          <cell r="D55">
            <v>0.89779200000000003</v>
          </cell>
          <cell r="E55">
            <v>0.82503000000000004</v>
          </cell>
        </row>
        <row r="56">
          <cell r="B56" t="str">
            <v>ANDOVER</v>
          </cell>
          <cell r="C56">
            <v>9</v>
          </cell>
          <cell r="D56">
            <v>0.709148</v>
          </cell>
          <cell r="E56">
            <v>0.60573399999999999</v>
          </cell>
        </row>
        <row r="57">
          <cell r="B57" t="str">
            <v>ARLINGTON</v>
          </cell>
          <cell r="C57">
            <v>10</v>
          </cell>
          <cell r="D57">
            <v>0.93994500000000003</v>
          </cell>
          <cell r="E57">
            <v>0.90004999999999991</v>
          </cell>
        </row>
        <row r="58">
          <cell r="B58" t="str">
            <v>ASHBURNHAM</v>
          </cell>
          <cell r="C58">
            <v>11</v>
          </cell>
          <cell r="D58">
            <v>0.95076099999999997</v>
          </cell>
          <cell r="E58">
            <v>0.87587800000000005</v>
          </cell>
        </row>
        <row r="59">
          <cell r="B59" t="str">
            <v>ASHBY</v>
          </cell>
          <cell r="C59">
            <v>12</v>
          </cell>
          <cell r="D59">
            <v>0.93049499999999996</v>
          </cell>
          <cell r="E59">
            <v>0.88980999999999999</v>
          </cell>
        </row>
        <row r="60">
          <cell r="B60" t="str">
            <v>ASHFIELD</v>
          </cell>
          <cell r="C60">
            <v>13</v>
          </cell>
          <cell r="D60">
            <v>0.90896500000000002</v>
          </cell>
          <cell r="E60">
            <v>0.67284999999999995</v>
          </cell>
        </row>
        <row r="61">
          <cell r="B61" t="str">
            <v>ASHLAND</v>
          </cell>
          <cell r="C61">
            <v>14</v>
          </cell>
          <cell r="D61">
            <v>0.90719899999999998</v>
          </cell>
          <cell r="E61">
            <v>0.73710999999999993</v>
          </cell>
        </row>
        <row r="62">
          <cell r="B62" t="str">
            <v>ATHOL</v>
          </cell>
          <cell r="C62">
            <v>15</v>
          </cell>
          <cell r="D62">
            <v>0.84861799999999998</v>
          </cell>
          <cell r="E62">
            <v>0.77581699999999998</v>
          </cell>
        </row>
        <row r="63">
          <cell r="B63" t="str">
            <v>ATTLEBORO</v>
          </cell>
          <cell r="C63">
            <v>16</v>
          </cell>
          <cell r="D63">
            <v>0.75247799999999998</v>
          </cell>
          <cell r="E63">
            <v>0.59548999999999996</v>
          </cell>
        </row>
        <row r="64">
          <cell r="B64" t="str">
            <v>AUBURN</v>
          </cell>
          <cell r="C64">
            <v>17</v>
          </cell>
          <cell r="D64">
            <v>0.64028800000000008</v>
          </cell>
          <cell r="E64">
            <v>0.54357699999999998</v>
          </cell>
        </row>
        <row r="65">
          <cell r="B65" t="str">
            <v>AVON</v>
          </cell>
          <cell r="C65">
            <v>18</v>
          </cell>
          <cell r="D65">
            <v>0.38032100000000002</v>
          </cell>
          <cell r="E65">
            <v>0.33462999999999998</v>
          </cell>
        </row>
        <row r="66">
          <cell r="B66" t="str">
            <v>AYER</v>
          </cell>
          <cell r="C66">
            <v>19</v>
          </cell>
          <cell r="D66">
            <v>0.461036</v>
          </cell>
          <cell r="E66">
            <v>0.27859499999999998</v>
          </cell>
        </row>
        <row r="67">
          <cell r="B67" t="str">
            <v>BARNSTABLE</v>
          </cell>
          <cell r="C67">
            <v>20</v>
          </cell>
          <cell r="D67">
            <v>0.87956100000000004</v>
          </cell>
          <cell r="E67">
            <v>0.78009899999999999</v>
          </cell>
        </row>
        <row r="68">
          <cell r="B68" t="str">
            <v>BARRE</v>
          </cell>
          <cell r="C68">
            <v>21</v>
          </cell>
          <cell r="D68">
            <v>0.839642</v>
          </cell>
          <cell r="E68">
            <v>0.66581900000000005</v>
          </cell>
        </row>
        <row r="69">
          <cell r="B69" t="str">
            <v>BECKET</v>
          </cell>
          <cell r="C69">
            <v>22</v>
          </cell>
          <cell r="D69">
            <v>0.90436499999999997</v>
          </cell>
          <cell r="E69">
            <v>0.82822999999999991</v>
          </cell>
        </row>
        <row r="70">
          <cell r="B70" t="str">
            <v>BEDFORD</v>
          </cell>
          <cell r="C70">
            <v>23</v>
          </cell>
          <cell r="D70">
            <v>0.62831899999999996</v>
          </cell>
          <cell r="E70">
            <v>0.405501</v>
          </cell>
        </row>
        <row r="71">
          <cell r="B71" t="str">
            <v>BELCHERTOWN</v>
          </cell>
          <cell r="C71">
            <v>24</v>
          </cell>
          <cell r="D71">
            <v>0.92487900000000001</v>
          </cell>
          <cell r="E71">
            <v>0.81638999999999995</v>
          </cell>
        </row>
        <row r="72">
          <cell r="B72" t="str">
            <v>BELLINGHAM</v>
          </cell>
          <cell r="C72">
            <v>25</v>
          </cell>
          <cell r="D72">
            <v>0.637239</v>
          </cell>
          <cell r="E72">
            <v>0.58780999999999994</v>
          </cell>
        </row>
        <row r="73">
          <cell r="B73" t="str">
            <v>BELMONT</v>
          </cell>
          <cell r="C73">
            <v>26</v>
          </cell>
          <cell r="D73">
            <v>0.94736000000000009</v>
          </cell>
          <cell r="E73">
            <v>0.90477400000000008</v>
          </cell>
        </row>
        <row r="74">
          <cell r="B74" t="str">
            <v>BERKLEY</v>
          </cell>
          <cell r="C74">
            <v>27</v>
          </cell>
          <cell r="D74">
            <v>0.94454400000000005</v>
          </cell>
          <cell r="E74">
            <v>0.81688999999999989</v>
          </cell>
        </row>
        <row r="75">
          <cell r="B75" t="str">
            <v>BERLIN</v>
          </cell>
          <cell r="C75">
            <v>28</v>
          </cell>
          <cell r="D75">
            <v>0.62434000000000001</v>
          </cell>
          <cell r="E75">
            <v>0.62434000000000001</v>
          </cell>
        </row>
        <row r="76">
          <cell r="B76" t="str">
            <v>BERNARDSTON</v>
          </cell>
          <cell r="C76">
            <v>29</v>
          </cell>
          <cell r="D76">
            <v>0.85049800000000009</v>
          </cell>
          <cell r="E76">
            <v>0.75953999999999988</v>
          </cell>
        </row>
        <row r="77">
          <cell r="B77" t="str">
            <v>BEVERLY</v>
          </cell>
          <cell r="C77">
            <v>30</v>
          </cell>
          <cell r="D77">
            <v>0.76625900000000002</v>
          </cell>
          <cell r="E77">
            <v>0.71516999999999997</v>
          </cell>
        </row>
        <row r="78">
          <cell r="B78" t="str">
            <v>BILLERICA</v>
          </cell>
          <cell r="C78">
            <v>31</v>
          </cell>
          <cell r="D78">
            <v>0.55596000000000001</v>
          </cell>
          <cell r="E78">
            <v>0.50244800000000001</v>
          </cell>
        </row>
        <row r="79">
          <cell r="B79" t="str">
            <v>BLACKSTONE</v>
          </cell>
          <cell r="C79">
            <v>32</v>
          </cell>
          <cell r="D79">
            <v>0.79542800000000002</v>
          </cell>
          <cell r="E79">
            <v>0.64993999999999996</v>
          </cell>
        </row>
        <row r="80">
          <cell r="B80" t="str">
            <v>BLANDFORD</v>
          </cell>
          <cell r="C80">
            <v>33</v>
          </cell>
          <cell r="D80">
            <v>0.80002499999999999</v>
          </cell>
          <cell r="E80">
            <v>0.73006000000000004</v>
          </cell>
        </row>
        <row r="81">
          <cell r="B81" t="str">
            <v>BOLTON</v>
          </cell>
          <cell r="C81">
            <v>34</v>
          </cell>
          <cell r="D81">
            <v>0.92403000000000002</v>
          </cell>
          <cell r="E81">
            <v>0.69858999999999993</v>
          </cell>
        </row>
        <row r="82">
          <cell r="B82" t="str">
            <v>BOSTON</v>
          </cell>
          <cell r="C82">
            <v>35</v>
          </cell>
          <cell r="D82">
            <v>0.394181</v>
          </cell>
          <cell r="E82">
            <v>0.30080499999999999</v>
          </cell>
        </row>
        <row r="83">
          <cell r="B83" t="str">
            <v>BOURNE</v>
          </cell>
          <cell r="C83">
            <v>36</v>
          </cell>
          <cell r="D83">
            <v>0.87653999999999999</v>
          </cell>
          <cell r="E83">
            <v>0.77788999999999997</v>
          </cell>
        </row>
        <row r="84">
          <cell r="B84" t="str">
            <v>BOXBOROUGH</v>
          </cell>
          <cell r="C84">
            <v>37</v>
          </cell>
          <cell r="D84">
            <v>0.76090100000000005</v>
          </cell>
          <cell r="E84">
            <v>0.64218000000000008</v>
          </cell>
        </row>
        <row r="85">
          <cell r="B85" t="str">
            <v>BOXFORD</v>
          </cell>
          <cell r="C85">
            <v>38</v>
          </cell>
          <cell r="D85">
            <v>0.96807199999999993</v>
          </cell>
          <cell r="E85">
            <v>0.91203999999999996</v>
          </cell>
        </row>
        <row r="86">
          <cell r="B86" t="str">
            <v>BOYLSTON</v>
          </cell>
          <cell r="C86">
            <v>39</v>
          </cell>
          <cell r="D86">
            <v>0.90801500000000002</v>
          </cell>
          <cell r="E86">
            <v>0.79512399999999994</v>
          </cell>
        </row>
        <row r="87">
          <cell r="B87" t="str">
            <v>BRAINTREE</v>
          </cell>
          <cell r="C87">
            <v>40</v>
          </cell>
          <cell r="D87">
            <v>0.60762899999999997</v>
          </cell>
          <cell r="E87">
            <v>0.54317700000000002</v>
          </cell>
        </row>
        <row r="88">
          <cell r="B88" t="str">
            <v>BREWSTER</v>
          </cell>
          <cell r="C88">
            <v>41</v>
          </cell>
          <cell r="D88">
            <v>0.94092500000000001</v>
          </cell>
          <cell r="E88">
            <v>0.80412000000000006</v>
          </cell>
        </row>
        <row r="89">
          <cell r="B89" t="str">
            <v>BRIDGEWATER</v>
          </cell>
          <cell r="C89">
            <v>42</v>
          </cell>
          <cell r="D89">
            <v>0.86235499999999998</v>
          </cell>
          <cell r="E89">
            <v>0.83769900000000008</v>
          </cell>
        </row>
        <row r="90">
          <cell r="B90" t="str">
            <v>BRIMFIELD</v>
          </cell>
          <cell r="C90">
            <v>43</v>
          </cell>
          <cell r="D90">
            <v>0.87032600000000004</v>
          </cell>
          <cell r="E90">
            <v>0.74543999999999999</v>
          </cell>
        </row>
        <row r="91">
          <cell r="B91" t="str">
            <v>BROCKTON</v>
          </cell>
          <cell r="C91">
            <v>44</v>
          </cell>
          <cell r="D91">
            <v>0.67492699999999994</v>
          </cell>
          <cell r="E91">
            <v>0.62278800000000001</v>
          </cell>
        </row>
        <row r="92">
          <cell r="B92" t="str">
            <v>BROOKFIELD</v>
          </cell>
          <cell r="C92">
            <v>45</v>
          </cell>
          <cell r="D92">
            <v>0.92736599999999991</v>
          </cell>
          <cell r="E92">
            <v>0.83082899999999993</v>
          </cell>
        </row>
        <row r="93">
          <cell r="B93" t="str">
            <v>BROOKLINE</v>
          </cell>
          <cell r="C93">
            <v>46</v>
          </cell>
          <cell r="D93">
            <v>0.82857200000000009</v>
          </cell>
          <cell r="E93">
            <v>0.80708299999999999</v>
          </cell>
        </row>
        <row r="94">
          <cell r="B94" t="str">
            <v>BUCKLAND</v>
          </cell>
          <cell r="C94">
            <v>47</v>
          </cell>
          <cell r="D94">
            <v>0.81145500000000004</v>
          </cell>
          <cell r="E94">
            <v>0.61895</v>
          </cell>
        </row>
        <row r="95">
          <cell r="B95" t="str">
            <v>BURLINGTON</v>
          </cell>
          <cell r="C95">
            <v>48</v>
          </cell>
          <cell r="D95">
            <v>0.39156199999999997</v>
          </cell>
          <cell r="E95">
            <v>0.34424300000000002</v>
          </cell>
        </row>
        <row r="96">
          <cell r="B96" t="str">
            <v>CAMBRIDGE</v>
          </cell>
          <cell r="C96">
            <v>49</v>
          </cell>
          <cell r="D96">
            <v>0.34561500000000001</v>
          </cell>
          <cell r="E96">
            <v>0.34561500000000001</v>
          </cell>
        </row>
        <row r="97">
          <cell r="B97" t="str">
            <v>CANTON</v>
          </cell>
          <cell r="C97">
            <v>50</v>
          </cell>
          <cell r="D97">
            <v>0.63159300000000007</v>
          </cell>
          <cell r="E97">
            <v>0.60456600000000005</v>
          </cell>
        </row>
        <row r="98">
          <cell r="B98" t="str">
            <v>CARLISLE</v>
          </cell>
          <cell r="C98">
            <v>51</v>
          </cell>
          <cell r="D98">
            <v>0.98210400000000009</v>
          </cell>
          <cell r="E98">
            <v>0.96540000000000004</v>
          </cell>
        </row>
        <row r="99">
          <cell r="B99" t="str">
            <v>CARVER</v>
          </cell>
          <cell r="C99">
            <v>52</v>
          </cell>
          <cell r="D99">
            <v>0.73710200000000003</v>
          </cell>
          <cell r="E99">
            <v>0.64056999999999997</v>
          </cell>
        </row>
        <row r="100">
          <cell r="B100" t="str">
            <v>CHARLEMONT</v>
          </cell>
          <cell r="C100">
            <v>53</v>
          </cell>
          <cell r="D100">
            <v>0.84313800000000005</v>
          </cell>
          <cell r="E100">
            <v>0.83327899999999999</v>
          </cell>
        </row>
        <row r="101">
          <cell r="B101" t="str">
            <v>CHARLTON</v>
          </cell>
          <cell r="C101">
            <v>54</v>
          </cell>
          <cell r="D101">
            <v>0.85120400000000007</v>
          </cell>
          <cell r="E101">
            <v>0.72270100000000004</v>
          </cell>
        </row>
        <row r="102">
          <cell r="B102" t="str">
            <v>CHATHAM</v>
          </cell>
          <cell r="C102">
            <v>55</v>
          </cell>
          <cell r="D102">
            <v>0.93158799999999997</v>
          </cell>
          <cell r="E102">
            <v>0.87470899999999996</v>
          </cell>
        </row>
        <row r="103">
          <cell r="B103" t="str">
            <v>CHELMSFORD</v>
          </cell>
          <cell r="C103">
            <v>56</v>
          </cell>
          <cell r="D103">
            <v>0.80682299999999996</v>
          </cell>
          <cell r="E103">
            <v>0.71576300000000004</v>
          </cell>
        </row>
        <row r="104">
          <cell r="B104" t="str">
            <v>CHELSEA</v>
          </cell>
          <cell r="C104">
            <v>57</v>
          </cell>
          <cell r="D104">
            <v>0.491147</v>
          </cell>
          <cell r="E104">
            <v>0.34115299999999998</v>
          </cell>
        </row>
        <row r="105">
          <cell r="B105" t="str">
            <v>CHESHIRE</v>
          </cell>
          <cell r="C105">
            <v>58</v>
          </cell>
          <cell r="D105">
            <v>0.90477999999999992</v>
          </cell>
          <cell r="E105">
            <v>0.79564999999999997</v>
          </cell>
        </row>
        <row r="106">
          <cell r="B106" t="str">
            <v>CHESTER</v>
          </cell>
          <cell r="C106">
            <v>59</v>
          </cell>
          <cell r="D106">
            <v>0.90386300000000008</v>
          </cell>
          <cell r="E106">
            <v>0.65581</v>
          </cell>
        </row>
        <row r="107">
          <cell r="B107" t="str">
            <v>CHESTERFIELD</v>
          </cell>
          <cell r="C107">
            <v>60</v>
          </cell>
          <cell r="D107">
            <v>0.95305899999999999</v>
          </cell>
          <cell r="E107">
            <v>0.64391999999999994</v>
          </cell>
        </row>
        <row r="108">
          <cell r="B108" t="str">
            <v>CHICOPEE</v>
          </cell>
          <cell r="C108">
            <v>61</v>
          </cell>
          <cell r="D108">
            <v>0.61668900000000004</v>
          </cell>
          <cell r="E108">
            <v>0.61457000000000006</v>
          </cell>
        </row>
        <row r="109">
          <cell r="B109" t="str">
            <v>CHILMARK</v>
          </cell>
          <cell r="C109">
            <v>62</v>
          </cell>
          <cell r="D109">
            <v>0.9775069999999999</v>
          </cell>
          <cell r="E109">
            <v>0.65197999999999989</v>
          </cell>
        </row>
        <row r="110">
          <cell r="B110" t="str">
            <v>CLARKSBURG</v>
          </cell>
          <cell r="C110">
            <v>63</v>
          </cell>
          <cell r="D110">
            <v>0.96294899999999994</v>
          </cell>
          <cell r="E110">
            <v>0.90601399999999999</v>
          </cell>
        </row>
        <row r="111">
          <cell r="B111" t="str">
            <v>CLINTON</v>
          </cell>
          <cell r="C111">
            <v>64</v>
          </cell>
          <cell r="D111">
            <v>0.75501700000000005</v>
          </cell>
          <cell r="E111">
            <v>0.55848999999999993</v>
          </cell>
        </row>
        <row r="112">
          <cell r="B112" t="str">
            <v>COHASSET</v>
          </cell>
          <cell r="C112">
            <v>65</v>
          </cell>
          <cell r="D112">
            <v>0.92905199999999999</v>
          </cell>
          <cell r="E112">
            <v>0.86099900000000007</v>
          </cell>
        </row>
        <row r="113">
          <cell r="B113" t="str">
            <v>COLRAIN</v>
          </cell>
          <cell r="C113">
            <v>66</v>
          </cell>
          <cell r="D113">
            <v>0.83407799999999999</v>
          </cell>
          <cell r="E113">
            <v>0.62709000000000004</v>
          </cell>
        </row>
        <row r="114">
          <cell r="B114" t="str">
            <v>CONCORD</v>
          </cell>
          <cell r="C114">
            <v>67</v>
          </cell>
          <cell r="D114">
            <v>0.91395199999999999</v>
          </cell>
          <cell r="E114">
            <v>0.79066400000000003</v>
          </cell>
        </row>
        <row r="115">
          <cell r="B115" t="str">
            <v>CONWAY</v>
          </cell>
          <cell r="C115">
            <v>68</v>
          </cell>
          <cell r="D115">
            <v>0.91111799999999998</v>
          </cell>
          <cell r="E115">
            <v>0.72204999999999997</v>
          </cell>
        </row>
        <row r="116">
          <cell r="B116" t="str">
            <v>CUMMINGTON</v>
          </cell>
          <cell r="C116">
            <v>69</v>
          </cell>
          <cell r="D116">
            <v>0.88298599999999994</v>
          </cell>
          <cell r="E116">
            <v>0.51926000000000005</v>
          </cell>
        </row>
        <row r="117">
          <cell r="B117" t="str">
            <v>DALTON</v>
          </cell>
          <cell r="C117">
            <v>70</v>
          </cell>
          <cell r="D117">
            <v>0.84774699999999992</v>
          </cell>
          <cell r="E117">
            <v>0.67390000000000005</v>
          </cell>
        </row>
        <row r="118">
          <cell r="B118" t="str">
            <v>DANVERS</v>
          </cell>
          <cell r="C118">
            <v>71</v>
          </cell>
          <cell r="D118">
            <v>0.66403400000000001</v>
          </cell>
          <cell r="E118">
            <v>0.59908299999999992</v>
          </cell>
        </row>
        <row r="119">
          <cell r="B119" t="str">
            <v>DARTMOUTH</v>
          </cell>
          <cell r="C119">
            <v>72</v>
          </cell>
          <cell r="D119">
            <v>0.75210999999999995</v>
          </cell>
          <cell r="E119">
            <v>0.75210999999999995</v>
          </cell>
        </row>
        <row r="120">
          <cell r="B120" t="str">
            <v>DEDHAM</v>
          </cell>
          <cell r="C120">
            <v>73</v>
          </cell>
          <cell r="D120">
            <v>0.66275700000000004</v>
          </cell>
          <cell r="E120">
            <v>0.60134999999999994</v>
          </cell>
        </row>
        <row r="121">
          <cell r="B121" t="str">
            <v>DEERFIELD</v>
          </cell>
          <cell r="C121">
            <v>74</v>
          </cell>
          <cell r="D121">
            <v>0.75467299999999993</v>
          </cell>
          <cell r="E121">
            <v>0.67408699999999999</v>
          </cell>
        </row>
        <row r="122">
          <cell r="B122" t="str">
            <v>DENNIS</v>
          </cell>
          <cell r="C122">
            <v>75</v>
          </cell>
          <cell r="D122">
            <v>0.9221339999999999</v>
          </cell>
          <cell r="E122">
            <v>0.87854200000000005</v>
          </cell>
        </row>
        <row r="123">
          <cell r="B123" t="str">
            <v>DIGHTON</v>
          </cell>
          <cell r="C123">
            <v>76</v>
          </cell>
          <cell r="D123">
            <v>0.76162999999999992</v>
          </cell>
          <cell r="E123">
            <v>0.56674000000000002</v>
          </cell>
        </row>
        <row r="124">
          <cell r="B124" t="str">
            <v>DOUGLAS</v>
          </cell>
          <cell r="C124">
            <v>77</v>
          </cell>
          <cell r="D124">
            <v>0.93030000000000002</v>
          </cell>
          <cell r="E124">
            <v>0.89834000000000003</v>
          </cell>
        </row>
        <row r="125">
          <cell r="B125" t="str">
            <v>DOVER</v>
          </cell>
          <cell r="C125">
            <v>78</v>
          </cell>
          <cell r="D125">
            <v>0.97390500000000002</v>
          </cell>
          <cell r="E125">
            <v>0.94532300000000002</v>
          </cell>
        </row>
        <row r="126">
          <cell r="B126" t="str">
            <v>DRACUT</v>
          </cell>
          <cell r="C126">
            <v>79</v>
          </cell>
          <cell r="D126">
            <v>0.90421600000000002</v>
          </cell>
          <cell r="E126">
            <v>0.82710800000000007</v>
          </cell>
        </row>
        <row r="127">
          <cell r="B127" t="str">
            <v>DUDLEY</v>
          </cell>
          <cell r="C127">
            <v>80</v>
          </cell>
          <cell r="D127">
            <v>0.92291999999999996</v>
          </cell>
          <cell r="E127">
            <v>0.80998000000000003</v>
          </cell>
        </row>
        <row r="128">
          <cell r="B128" t="str">
            <v>DUNSTABLE</v>
          </cell>
          <cell r="C128">
            <v>81</v>
          </cell>
          <cell r="D128">
            <v>0.96847899999999998</v>
          </cell>
          <cell r="E128">
            <v>0.82629000000000008</v>
          </cell>
        </row>
        <row r="129">
          <cell r="B129" t="str">
            <v>DUXBURY</v>
          </cell>
          <cell r="C129">
            <v>82</v>
          </cell>
          <cell r="D129">
            <v>0.95828500000000005</v>
          </cell>
          <cell r="E129">
            <v>0.90149000000000001</v>
          </cell>
        </row>
        <row r="130">
          <cell r="B130" t="str">
            <v>EAST BRIDGEWATER</v>
          </cell>
          <cell r="C130">
            <v>83</v>
          </cell>
          <cell r="D130">
            <v>0.88840399999999997</v>
          </cell>
          <cell r="E130">
            <v>0.67930000000000001</v>
          </cell>
        </row>
        <row r="131">
          <cell r="B131" t="str">
            <v>EAST BROOKFIELD</v>
          </cell>
          <cell r="C131">
            <v>84</v>
          </cell>
          <cell r="D131">
            <v>0.89869500000000002</v>
          </cell>
          <cell r="E131">
            <v>0.85202</v>
          </cell>
        </row>
        <row r="132">
          <cell r="B132" t="str">
            <v>EAST LONGMEADOW</v>
          </cell>
          <cell r="C132">
            <v>85</v>
          </cell>
          <cell r="D132">
            <v>0.82036799999999999</v>
          </cell>
          <cell r="E132">
            <v>0.64876</v>
          </cell>
        </row>
        <row r="133">
          <cell r="B133" t="str">
            <v>EASTHAM</v>
          </cell>
          <cell r="C133">
            <v>86</v>
          </cell>
          <cell r="D133">
            <v>0.96121100000000004</v>
          </cell>
          <cell r="E133">
            <v>0.90822999999999998</v>
          </cell>
        </row>
        <row r="134">
          <cell r="B134" t="str">
            <v>EASTHAMPTON</v>
          </cell>
          <cell r="C134">
            <v>87</v>
          </cell>
          <cell r="D134">
            <v>0.86834299999999998</v>
          </cell>
          <cell r="E134">
            <v>0.78367999999999993</v>
          </cell>
        </row>
        <row r="135">
          <cell r="B135" t="str">
            <v>EASTON</v>
          </cell>
          <cell r="C135">
            <v>88</v>
          </cell>
          <cell r="D135">
            <v>0.86852400000000007</v>
          </cell>
          <cell r="E135">
            <v>0.82614500000000002</v>
          </cell>
        </row>
        <row r="136">
          <cell r="B136" t="str">
            <v>EDGARTOWN</v>
          </cell>
          <cell r="C136">
            <v>89</v>
          </cell>
          <cell r="D136">
            <v>0.930257</v>
          </cell>
          <cell r="E136">
            <v>0.80921999999999994</v>
          </cell>
        </row>
        <row r="137">
          <cell r="B137" t="str">
            <v>EGREMONT</v>
          </cell>
          <cell r="C137">
            <v>90</v>
          </cell>
          <cell r="D137">
            <v>0.94469099999999995</v>
          </cell>
          <cell r="E137">
            <v>0.71784000000000003</v>
          </cell>
        </row>
        <row r="138">
          <cell r="B138" t="str">
            <v>ERVING</v>
          </cell>
          <cell r="C138">
            <v>91</v>
          </cell>
          <cell r="D138">
            <v>8.9801000000000006E-2</v>
          </cell>
          <cell r="E138">
            <v>5.8616000000000001E-2</v>
          </cell>
        </row>
        <row r="139">
          <cell r="B139" t="str">
            <v>ESSEX</v>
          </cell>
          <cell r="C139">
            <v>92</v>
          </cell>
          <cell r="D139">
            <v>0.8956050000000001</v>
          </cell>
          <cell r="E139">
            <v>0.81592500000000001</v>
          </cell>
        </row>
        <row r="140">
          <cell r="B140" t="str">
            <v>EVERETT</v>
          </cell>
          <cell r="C140">
            <v>93</v>
          </cell>
          <cell r="D140">
            <v>0.39030199999999998</v>
          </cell>
          <cell r="E140">
            <v>0.27457999999999999</v>
          </cell>
        </row>
        <row r="141">
          <cell r="B141" t="str">
            <v>FAIRHAVEN</v>
          </cell>
          <cell r="C141">
            <v>94</v>
          </cell>
          <cell r="D141">
            <v>0.74437900000000001</v>
          </cell>
          <cell r="E141">
            <v>0.70933499999999994</v>
          </cell>
        </row>
        <row r="142">
          <cell r="B142" t="str">
            <v>FALL RIVER</v>
          </cell>
          <cell r="C142">
            <v>95</v>
          </cell>
          <cell r="D142">
            <v>0.606653</v>
          </cell>
          <cell r="E142">
            <v>0.51999299999999993</v>
          </cell>
        </row>
        <row r="143">
          <cell r="B143" t="str">
            <v>FALMOUTH</v>
          </cell>
          <cell r="C143">
            <v>96</v>
          </cell>
          <cell r="D143">
            <v>0.91732600000000009</v>
          </cell>
          <cell r="E143">
            <v>0.77559</v>
          </cell>
        </row>
        <row r="144">
          <cell r="B144" t="str">
            <v>FITCHBURG</v>
          </cell>
          <cell r="C144">
            <v>97</v>
          </cell>
          <cell r="D144">
            <v>0.73338099999999995</v>
          </cell>
          <cell r="E144">
            <v>0.54874999999999996</v>
          </cell>
        </row>
        <row r="145">
          <cell r="B145" t="str">
            <v>FLORIDA</v>
          </cell>
          <cell r="C145">
            <v>98</v>
          </cell>
          <cell r="D145">
            <v>0.24088100000000001</v>
          </cell>
          <cell r="E145">
            <v>0.15765000000000001</v>
          </cell>
        </row>
        <row r="146">
          <cell r="B146" t="str">
            <v>FOXBOROUGH</v>
          </cell>
          <cell r="C146">
            <v>99</v>
          </cell>
          <cell r="D146">
            <v>0.73189599999999999</v>
          </cell>
          <cell r="E146">
            <v>0.67886999999999997</v>
          </cell>
        </row>
        <row r="147">
          <cell r="B147" t="str">
            <v>FRAMINGHAM</v>
          </cell>
          <cell r="C147">
            <v>100</v>
          </cell>
          <cell r="D147">
            <v>0.59898600000000002</v>
          </cell>
          <cell r="E147">
            <v>0.556535</v>
          </cell>
        </row>
        <row r="148">
          <cell r="B148" t="str">
            <v>FRANKLIN</v>
          </cell>
          <cell r="C148">
            <v>101</v>
          </cell>
          <cell r="D148">
            <v>0.79844899999999996</v>
          </cell>
          <cell r="E148">
            <v>0.76874500000000001</v>
          </cell>
        </row>
        <row r="149">
          <cell r="B149" t="str">
            <v>FREETOWN</v>
          </cell>
          <cell r="C149">
            <v>102</v>
          </cell>
          <cell r="D149">
            <v>0.72885299999999997</v>
          </cell>
          <cell r="E149">
            <v>0.57718999999999998</v>
          </cell>
        </row>
        <row r="150">
          <cell r="B150" t="str">
            <v>GARDNER</v>
          </cell>
          <cell r="C150">
            <v>103</v>
          </cell>
          <cell r="D150">
            <v>0.79413600000000006</v>
          </cell>
          <cell r="E150">
            <v>0.68747000000000003</v>
          </cell>
        </row>
        <row r="151">
          <cell r="B151" t="str">
            <v>AQUINNAH</v>
          </cell>
          <cell r="C151">
            <v>104</v>
          </cell>
          <cell r="D151">
            <v>0.973831</v>
          </cell>
          <cell r="E151">
            <v>0.60260000000000002</v>
          </cell>
        </row>
        <row r="152">
          <cell r="B152" t="str">
            <v>GEORGETOWN</v>
          </cell>
          <cell r="C152">
            <v>105</v>
          </cell>
          <cell r="D152">
            <v>0.91041399999999995</v>
          </cell>
          <cell r="E152">
            <v>0.85129599999999994</v>
          </cell>
        </row>
        <row r="153">
          <cell r="B153" t="str">
            <v>GILL</v>
          </cell>
          <cell r="C153">
            <v>106</v>
          </cell>
          <cell r="D153">
            <v>0.768729</v>
          </cell>
          <cell r="E153">
            <v>0.58255999999999997</v>
          </cell>
        </row>
        <row r="154">
          <cell r="B154" t="str">
            <v>GLOUCESTER</v>
          </cell>
          <cell r="C154">
            <v>107</v>
          </cell>
          <cell r="D154">
            <v>0.88812500000000005</v>
          </cell>
          <cell r="E154">
            <v>0.73695999999999995</v>
          </cell>
        </row>
        <row r="155">
          <cell r="B155" t="str">
            <v>GOSHEN</v>
          </cell>
          <cell r="C155">
            <v>108</v>
          </cell>
          <cell r="D155">
            <v>0.94008099999999994</v>
          </cell>
          <cell r="E155">
            <v>0.89541999999999999</v>
          </cell>
        </row>
        <row r="156">
          <cell r="B156" t="str">
            <v>GOSNOLD</v>
          </cell>
          <cell r="C156">
            <v>109</v>
          </cell>
          <cell r="D156">
            <v>0.98048299999999999</v>
          </cell>
          <cell r="E156">
            <v>0</v>
          </cell>
        </row>
        <row r="157">
          <cell r="B157" t="str">
            <v>GRAFTON</v>
          </cell>
          <cell r="C157">
            <v>110</v>
          </cell>
          <cell r="D157">
            <v>0.90787800000000007</v>
          </cell>
          <cell r="E157">
            <v>0.78843599999999991</v>
          </cell>
        </row>
        <row r="158">
          <cell r="B158" t="str">
            <v>GRANBY</v>
          </cell>
          <cell r="C158">
            <v>111</v>
          </cell>
          <cell r="D158">
            <v>0.91633900000000001</v>
          </cell>
          <cell r="E158">
            <v>0.88150600000000001</v>
          </cell>
        </row>
        <row r="159">
          <cell r="B159" t="str">
            <v>GRANVILLE</v>
          </cell>
          <cell r="C159">
            <v>112</v>
          </cell>
          <cell r="D159">
            <v>0.83117300000000005</v>
          </cell>
          <cell r="E159">
            <v>0.67849999999999999</v>
          </cell>
        </row>
        <row r="160">
          <cell r="B160" t="str">
            <v>GREAT BARRINGTON</v>
          </cell>
          <cell r="C160">
            <v>113</v>
          </cell>
          <cell r="D160">
            <v>0.78852500000000003</v>
          </cell>
          <cell r="E160">
            <v>0.64061000000000012</v>
          </cell>
        </row>
        <row r="161">
          <cell r="B161" t="str">
            <v>GREENFIELD</v>
          </cell>
          <cell r="C161">
            <v>114</v>
          </cell>
          <cell r="D161">
            <v>0.748085</v>
          </cell>
          <cell r="E161">
            <v>0.68649000000000004</v>
          </cell>
        </row>
        <row r="162">
          <cell r="B162" t="str">
            <v>GROTON</v>
          </cell>
          <cell r="C162">
            <v>115</v>
          </cell>
          <cell r="D162">
            <v>0.93986000000000003</v>
          </cell>
          <cell r="E162">
            <v>0.883104</v>
          </cell>
        </row>
        <row r="163">
          <cell r="B163" t="str">
            <v>GROVELAND</v>
          </cell>
          <cell r="C163">
            <v>116</v>
          </cell>
          <cell r="D163">
            <v>0.92058000000000006</v>
          </cell>
          <cell r="E163">
            <v>0.86288600000000004</v>
          </cell>
        </row>
        <row r="164">
          <cell r="B164" t="str">
            <v>HADLEY</v>
          </cell>
          <cell r="C164">
            <v>117</v>
          </cell>
          <cell r="D164">
            <v>0.65391499999999991</v>
          </cell>
          <cell r="E164">
            <v>0.52929999999999999</v>
          </cell>
        </row>
        <row r="165">
          <cell r="B165" t="str">
            <v>HALIFAX</v>
          </cell>
          <cell r="C165">
            <v>118</v>
          </cell>
          <cell r="D165">
            <v>0.89462999999999993</v>
          </cell>
          <cell r="E165">
            <v>0.83440999999999999</v>
          </cell>
        </row>
        <row r="166">
          <cell r="B166" t="str">
            <v>HAMILTON</v>
          </cell>
          <cell r="C166">
            <v>119</v>
          </cell>
          <cell r="D166">
            <v>0.95109399999999988</v>
          </cell>
          <cell r="E166">
            <v>0.92599299999999996</v>
          </cell>
        </row>
        <row r="167">
          <cell r="B167" t="str">
            <v>HAMPDEN</v>
          </cell>
          <cell r="C167">
            <v>120</v>
          </cell>
          <cell r="D167">
            <v>0.88819100000000006</v>
          </cell>
          <cell r="E167">
            <v>0.85659999999999992</v>
          </cell>
        </row>
        <row r="168">
          <cell r="B168" t="str">
            <v>HANCOCK</v>
          </cell>
          <cell r="C168">
            <v>121</v>
          </cell>
          <cell r="D168">
            <v>0.60734399999999999</v>
          </cell>
          <cell r="E168">
            <v>0.55395800000000006</v>
          </cell>
        </row>
        <row r="169">
          <cell r="B169" t="str">
            <v>HANOVER</v>
          </cell>
          <cell r="C169">
            <v>122</v>
          </cell>
          <cell r="D169">
            <v>0.82339399999999996</v>
          </cell>
          <cell r="E169">
            <v>0.70167000000000002</v>
          </cell>
        </row>
        <row r="170">
          <cell r="B170" t="str">
            <v>HANSON</v>
          </cell>
          <cell r="C170">
            <v>123</v>
          </cell>
          <cell r="D170">
            <v>0.91752300000000009</v>
          </cell>
          <cell r="E170">
            <v>0.80903700000000001</v>
          </cell>
        </row>
        <row r="171">
          <cell r="B171" t="str">
            <v>HARDWICK</v>
          </cell>
          <cell r="C171">
            <v>124</v>
          </cell>
          <cell r="D171">
            <v>0.90726799999999996</v>
          </cell>
          <cell r="E171">
            <v>0.73968</v>
          </cell>
        </row>
        <row r="172">
          <cell r="B172" t="str">
            <v>HARVARD</v>
          </cell>
          <cell r="C172">
            <v>125</v>
          </cell>
          <cell r="D172">
            <v>0.95036600000000004</v>
          </cell>
          <cell r="E172">
            <v>0.85510000000000008</v>
          </cell>
        </row>
        <row r="173">
          <cell r="B173" t="str">
            <v>HARWICH</v>
          </cell>
          <cell r="C173">
            <v>126</v>
          </cell>
          <cell r="D173">
            <v>0.92681299999999989</v>
          </cell>
          <cell r="E173">
            <v>0.79444999999999988</v>
          </cell>
        </row>
        <row r="174">
          <cell r="B174" t="str">
            <v>HATFIELD</v>
          </cell>
          <cell r="C174">
            <v>127</v>
          </cell>
          <cell r="D174">
            <v>0.75546199999999997</v>
          </cell>
          <cell r="E174">
            <v>0.64670000000000005</v>
          </cell>
        </row>
        <row r="175">
          <cell r="B175" t="str">
            <v>HAVERHILL</v>
          </cell>
          <cell r="C175">
            <v>128</v>
          </cell>
          <cell r="D175">
            <v>0.75189600000000001</v>
          </cell>
          <cell r="E175">
            <v>0.63746899999999995</v>
          </cell>
        </row>
        <row r="176">
          <cell r="B176" t="str">
            <v>HAWLEY</v>
          </cell>
          <cell r="C176">
            <v>129</v>
          </cell>
          <cell r="D176">
            <v>0.90059600000000006</v>
          </cell>
          <cell r="E176">
            <v>0.57808000000000004</v>
          </cell>
        </row>
        <row r="177">
          <cell r="B177" t="str">
            <v>HEATH</v>
          </cell>
          <cell r="C177">
            <v>130</v>
          </cell>
          <cell r="D177">
            <v>0.87207299999999999</v>
          </cell>
          <cell r="E177">
            <v>0.87207299999999999</v>
          </cell>
        </row>
        <row r="178">
          <cell r="B178" t="str">
            <v>HINGHAM</v>
          </cell>
          <cell r="C178">
            <v>131</v>
          </cell>
          <cell r="D178">
            <v>0.87629800000000002</v>
          </cell>
          <cell r="E178">
            <v>0.79174000000000011</v>
          </cell>
        </row>
        <row r="179">
          <cell r="B179" t="str">
            <v>HINSDALE</v>
          </cell>
          <cell r="C179">
            <v>132</v>
          </cell>
          <cell r="D179">
            <v>0.820685</v>
          </cell>
          <cell r="E179">
            <v>0.67578000000000005</v>
          </cell>
        </row>
        <row r="180">
          <cell r="B180" t="str">
            <v>HOLBROOK</v>
          </cell>
          <cell r="C180">
            <v>133</v>
          </cell>
          <cell r="D180">
            <v>0.75733000000000006</v>
          </cell>
          <cell r="E180">
            <v>0.70289299999999999</v>
          </cell>
        </row>
        <row r="181">
          <cell r="B181" t="str">
            <v>HOLDEN</v>
          </cell>
          <cell r="C181">
            <v>134</v>
          </cell>
          <cell r="D181">
            <v>0.93792299999999995</v>
          </cell>
          <cell r="E181">
            <v>0.87989700000000004</v>
          </cell>
        </row>
        <row r="182">
          <cell r="B182" t="str">
            <v>HOLLAND</v>
          </cell>
          <cell r="C182">
            <v>135</v>
          </cell>
          <cell r="D182">
            <v>0.95238900000000004</v>
          </cell>
          <cell r="E182">
            <v>0.820164</v>
          </cell>
        </row>
        <row r="183">
          <cell r="B183" t="str">
            <v>HOLLISTON</v>
          </cell>
          <cell r="C183">
            <v>136</v>
          </cell>
          <cell r="D183">
            <v>0.87232600000000005</v>
          </cell>
          <cell r="E183">
            <v>0.81808199999999998</v>
          </cell>
        </row>
        <row r="184">
          <cell r="B184" t="str">
            <v>HOLYOKE</v>
          </cell>
          <cell r="C184">
            <v>137</v>
          </cell>
          <cell r="D184">
            <v>0.548265</v>
          </cell>
          <cell r="E184">
            <v>0.39782099999999998</v>
          </cell>
        </row>
        <row r="185">
          <cell r="B185" t="str">
            <v>HOPEDALE</v>
          </cell>
          <cell r="C185">
            <v>138</v>
          </cell>
          <cell r="D185">
            <v>0.8227540000000001</v>
          </cell>
          <cell r="E185">
            <v>0.746583</v>
          </cell>
        </row>
        <row r="186">
          <cell r="B186" t="str">
            <v>HOPKINTON</v>
          </cell>
          <cell r="C186">
            <v>139</v>
          </cell>
          <cell r="D186">
            <v>0.833754</v>
          </cell>
          <cell r="E186">
            <v>0.71751900000000002</v>
          </cell>
        </row>
        <row r="187">
          <cell r="B187" t="str">
            <v>HUBBARDSTON</v>
          </cell>
          <cell r="C187">
            <v>140</v>
          </cell>
          <cell r="D187">
            <v>0.93432800000000005</v>
          </cell>
          <cell r="E187">
            <v>0.68917000000000006</v>
          </cell>
        </row>
        <row r="188">
          <cell r="B188" t="str">
            <v>HUDSON</v>
          </cell>
          <cell r="C188">
            <v>141</v>
          </cell>
          <cell r="D188">
            <v>0.71749399999999997</v>
          </cell>
          <cell r="E188">
            <v>0.65327200000000007</v>
          </cell>
        </row>
        <row r="189">
          <cell r="B189" t="str">
            <v>HULL</v>
          </cell>
          <cell r="C189">
            <v>142</v>
          </cell>
          <cell r="D189">
            <v>0.95669399999999993</v>
          </cell>
          <cell r="E189">
            <v>0.86846800000000002</v>
          </cell>
        </row>
        <row r="190">
          <cell r="B190" t="str">
            <v>HUNTINGTON</v>
          </cell>
          <cell r="C190">
            <v>143</v>
          </cell>
          <cell r="D190">
            <v>0.93730800000000003</v>
          </cell>
          <cell r="E190">
            <v>0.89083500000000004</v>
          </cell>
        </row>
        <row r="191">
          <cell r="B191" t="str">
            <v>IPSWICH</v>
          </cell>
          <cell r="C191">
            <v>144</v>
          </cell>
          <cell r="D191">
            <v>0.88910400000000001</v>
          </cell>
          <cell r="E191">
            <v>0.8253100000000001</v>
          </cell>
        </row>
        <row r="192">
          <cell r="B192" t="str">
            <v>KINGSTON</v>
          </cell>
          <cell r="C192">
            <v>145</v>
          </cell>
          <cell r="D192">
            <v>0.86557400000000007</v>
          </cell>
          <cell r="E192">
            <v>0.73668000000000011</v>
          </cell>
        </row>
        <row r="193">
          <cell r="B193" t="str">
            <v>LAKEVILLE</v>
          </cell>
          <cell r="C193">
            <v>146</v>
          </cell>
          <cell r="D193">
            <v>0.85770499999999994</v>
          </cell>
          <cell r="E193">
            <v>0.8162609999999999</v>
          </cell>
        </row>
        <row r="194">
          <cell r="B194" t="str">
            <v>LANCASTER</v>
          </cell>
          <cell r="C194">
            <v>147</v>
          </cell>
          <cell r="D194">
            <v>0.85229600000000005</v>
          </cell>
          <cell r="E194">
            <v>0.81906999999999996</v>
          </cell>
        </row>
        <row r="195">
          <cell r="B195" t="str">
            <v>LANESBOROUGH</v>
          </cell>
          <cell r="C195">
            <v>148</v>
          </cell>
          <cell r="D195">
            <v>0.79676000000000002</v>
          </cell>
          <cell r="E195">
            <v>0.65763800000000006</v>
          </cell>
        </row>
        <row r="196">
          <cell r="B196" t="str">
            <v>LAWRENCE</v>
          </cell>
          <cell r="C196">
            <v>149</v>
          </cell>
          <cell r="D196">
            <v>0.62067100000000008</v>
          </cell>
          <cell r="E196">
            <v>0.53479699999999997</v>
          </cell>
        </row>
        <row r="197">
          <cell r="B197" t="str">
            <v>LEE</v>
          </cell>
          <cell r="C197">
            <v>150</v>
          </cell>
          <cell r="D197">
            <v>0.69706299999999999</v>
          </cell>
          <cell r="E197">
            <v>0.60842200000000002</v>
          </cell>
        </row>
        <row r="198">
          <cell r="B198" t="str">
            <v>LEICESTER</v>
          </cell>
          <cell r="C198">
            <v>151</v>
          </cell>
          <cell r="D198">
            <v>0.88201300000000005</v>
          </cell>
          <cell r="E198">
            <v>0.83439700000000006</v>
          </cell>
        </row>
        <row r="199">
          <cell r="B199" t="str">
            <v>LENOX</v>
          </cell>
          <cell r="C199">
            <v>152</v>
          </cell>
          <cell r="D199">
            <v>0.77000299999999999</v>
          </cell>
          <cell r="E199">
            <v>0.698044</v>
          </cell>
        </row>
        <row r="200">
          <cell r="B200" t="str">
            <v>LEOMINSTER</v>
          </cell>
          <cell r="C200">
            <v>153</v>
          </cell>
          <cell r="D200">
            <v>0.78187799999999996</v>
          </cell>
          <cell r="E200">
            <v>0.65724000000000005</v>
          </cell>
        </row>
        <row r="201">
          <cell r="B201" t="str">
            <v>LEVERETT</v>
          </cell>
          <cell r="C201">
            <v>154</v>
          </cell>
          <cell r="D201">
            <v>0.96377200000000007</v>
          </cell>
          <cell r="E201">
            <v>0.79571999999999998</v>
          </cell>
        </row>
        <row r="202">
          <cell r="B202" t="str">
            <v>LEXINGTON</v>
          </cell>
          <cell r="C202">
            <v>155</v>
          </cell>
          <cell r="D202">
            <v>0.79346300000000003</v>
          </cell>
          <cell r="E202">
            <v>0.6670950000000001</v>
          </cell>
        </row>
        <row r="203">
          <cell r="B203" t="str">
            <v>LEYDEN</v>
          </cell>
          <cell r="C203">
            <v>156</v>
          </cell>
          <cell r="D203">
            <v>0.94777900000000004</v>
          </cell>
          <cell r="E203">
            <v>0.79461999999999999</v>
          </cell>
        </row>
        <row r="204">
          <cell r="B204" t="str">
            <v>LINCOLN</v>
          </cell>
          <cell r="C204">
            <v>157</v>
          </cell>
          <cell r="D204">
            <v>0.95401599999999998</v>
          </cell>
          <cell r="E204">
            <v>0.90681</v>
          </cell>
        </row>
        <row r="205">
          <cell r="B205" t="str">
            <v>LITTLETON</v>
          </cell>
          <cell r="C205">
            <v>158</v>
          </cell>
          <cell r="D205">
            <v>0.70107900000000001</v>
          </cell>
          <cell r="E205">
            <v>0.59092599999999995</v>
          </cell>
        </row>
        <row r="206">
          <cell r="B206" t="str">
            <v>LONGMEADOW</v>
          </cell>
          <cell r="C206">
            <v>159</v>
          </cell>
          <cell r="D206">
            <v>0.94649199999999989</v>
          </cell>
          <cell r="E206">
            <v>0.92584999999999995</v>
          </cell>
        </row>
        <row r="207">
          <cell r="B207" t="str">
            <v>LOWELL</v>
          </cell>
          <cell r="C207">
            <v>160</v>
          </cell>
          <cell r="D207">
            <v>0.70808800000000005</v>
          </cell>
          <cell r="E207">
            <v>0.57017600000000002</v>
          </cell>
        </row>
        <row r="208">
          <cell r="B208" t="str">
            <v>LUDLOW</v>
          </cell>
          <cell r="C208">
            <v>161</v>
          </cell>
          <cell r="D208">
            <v>0.79531400000000008</v>
          </cell>
          <cell r="E208">
            <v>0.79466300000000001</v>
          </cell>
        </row>
        <row r="209">
          <cell r="B209" t="str">
            <v>LUNENBURG</v>
          </cell>
          <cell r="C209">
            <v>162</v>
          </cell>
          <cell r="D209">
            <v>0.90010400000000002</v>
          </cell>
          <cell r="E209">
            <v>0.83839299999999994</v>
          </cell>
        </row>
        <row r="210">
          <cell r="B210" t="str">
            <v>LYNN</v>
          </cell>
          <cell r="C210">
            <v>163</v>
          </cell>
          <cell r="D210">
            <v>0.76431899999999997</v>
          </cell>
          <cell r="E210">
            <v>0.61420299999999994</v>
          </cell>
        </row>
        <row r="211">
          <cell r="B211" t="str">
            <v>LYNNFIELD</v>
          </cell>
          <cell r="C211">
            <v>164</v>
          </cell>
          <cell r="D211">
            <v>0.83681899999999998</v>
          </cell>
          <cell r="E211">
            <v>0.83681899999999998</v>
          </cell>
        </row>
        <row r="212">
          <cell r="B212" t="str">
            <v>MALDEN</v>
          </cell>
          <cell r="C212">
            <v>165</v>
          </cell>
          <cell r="D212">
            <v>0.77499499999999999</v>
          </cell>
          <cell r="E212">
            <v>0.69830499999999995</v>
          </cell>
        </row>
        <row r="213">
          <cell r="B213" t="str">
            <v>MANCHESTER BY THE SEA</v>
          </cell>
          <cell r="C213">
            <v>166</v>
          </cell>
          <cell r="D213">
            <v>0.93312200000000001</v>
          </cell>
          <cell r="E213">
            <v>0.90492000000000006</v>
          </cell>
        </row>
        <row r="214">
          <cell r="B214" t="str">
            <v>MANSFIELD</v>
          </cell>
          <cell r="C214">
            <v>167</v>
          </cell>
          <cell r="D214">
            <v>0.71571099999999999</v>
          </cell>
          <cell r="E214">
            <v>0.51064100000000001</v>
          </cell>
        </row>
        <row r="215">
          <cell r="B215" t="str">
            <v>MARBLEHEAD</v>
          </cell>
          <cell r="C215">
            <v>168</v>
          </cell>
          <cell r="D215">
            <v>0.94705899999999998</v>
          </cell>
          <cell r="E215">
            <v>0.92672500000000002</v>
          </cell>
        </row>
        <row r="216">
          <cell r="B216" t="str">
            <v>MARION</v>
          </cell>
          <cell r="C216">
            <v>169</v>
          </cell>
          <cell r="D216">
            <v>0.92411500000000002</v>
          </cell>
          <cell r="E216">
            <v>0.80132000000000003</v>
          </cell>
        </row>
        <row r="217">
          <cell r="B217" t="str">
            <v>MARLBOROUGH</v>
          </cell>
          <cell r="C217">
            <v>170</v>
          </cell>
          <cell r="D217">
            <v>0.54838999999999993</v>
          </cell>
          <cell r="E217">
            <v>0.410771</v>
          </cell>
        </row>
        <row r="218">
          <cell r="B218" t="str">
            <v>MARSHFIELD</v>
          </cell>
          <cell r="C218">
            <v>171</v>
          </cell>
          <cell r="D218">
            <v>0.92061199999999999</v>
          </cell>
          <cell r="E218">
            <v>0.86712999999999996</v>
          </cell>
        </row>
        <row r="219">
          <cell r="B219" t="str">
            <v>MASHPEE</v>
          </cell>
          <cell r="C219">
            <v>172</v>
          </cell>
          <cell r="D219">
            <v>0.908219</v>
          </cell>
          <cell r="E219">
            <v>0.8704130000000001</v>
          </cell>
        </row>
        <row r="220">
          <cell r="B220" t="str">
            <v>MATTAPOISETT</v>
          </cell>
          <cell r="C220">
            <v>173</v>
          </cell>
          <cell r="D220">
            <v>0.93592799999999998</v>
          </cell>
          <cell r="E220">
            <v>0.83423000000000003</v>
          </cell>
        </row>
        <row r="221">
          <cell r="B221" t="str">
            <v>MAYNARD</v>
          </cell>
          <cell r="C221">
            <v>174</v>
          </cell>
          <cell r="D221">
            <v>0.84278000000000008</v>
          </cell>
          <cell r="E221">
            <v>0.56968000000000008</v>
          </cell>
        </row>
        <row r="222">
          <cell r="B222" t="str">
            <v>MEDFIELD</v>
          </cell>
          <cell r="C222">
            <v>175</v>
          </cell>
          <cell r="D222">
            <v>0.94504999999999995</v>
          </cell>
          <cell r="E222">
            <v>0.86385000000000001</v>
          </cell>
        </row>
        <row r="223">
          <cell r="B223" t="str">
            <v>MEDFORD</v>
          </cell>
          <cell r="C223">
            <v>176</v>
          </cell>
          <cell r="D223">
            <v>0.78949100000000005</v>
          </cell>
          <cell r="E223">
            <v>0.72101000000000004</v>
          </cell>
        </row>
        <row r="224">
          <cell r="B224" t="str">
            <v>MEDWAY</v>
          </cell>
          <cell r="C224">
            <v>177</v>
          </cell>
          <cell r="D224">
            <v>0.84619900000000003</v>
          </cell>
          <cell r="E224">
            <v>0.74712900000000004</v>
          </cell>
        </row>
        <row r="225">
          <cell r="B225" t="str">
            <v>MELROSE</v>
          </cell>
          <cell r="C225">
            <v>178</v>
          </cell>
          <cell r="D225">
            <v>0.91793099999999994</v>
          </cell>
          <cell r="E225">
            <v>0.87647800000000009</v>
          </cell>
        </row>
        <row r="226">
          <cell r="B226" t="str">
            <v>MENDON</v>
          </cell>
          <cell r="C226">
            <v>179</v>
          </cell>
          <cell r="D226">
            <v>0.883077</v>
          </cell>
          <cell r="E226">
            <v>0.82161000000000006</v>
          </cell>
        </row>
        <row r="227">
          <cell r="B227" t="str">
            <v>MERRIMAC</v>
          </cell>
          <cell r="C227">
            <v>180</v>
          </cell>
          <cell r="D227">
            <v>0.94898199999999999</v>
          </cell>
          <cell r="E227">
            <v>0.82082999999999995</v>
          </cell>
        </row>
        <row r="228">
          <cell r="B228" t="str">
            <v>METHUEN</v>
          </cell>
          <cell r="C228">
            <v>181</v>
          </cell>
          <cell r="D228">
            <v>0.75336799999999993</v>
          </cell>
          <cell r="E228">
            <v>0.75336799999999993</v>
          </cell>
        </row>
        <row r="229">
          <cell r="B229" t="str">
            <v>MIDDLEBOROUGH</v>
          </cell>
          <cell r="C229">
            <v>182</v>
          </cell>
          <cell r="D229">
            <v>0.77871499999999994</v>
          </cell>
          <cell r="E229">
            <v>0.64010599999999995</v>
          </cell>
        </row>
        <row r="230">
          <cell r="B230" t="str">
            <v>MIDDLEFIELD</v>
          </cell>
          <cell r="C230">
            <v>183</v>
          </cell>
          <cell r="D230">
            <v>0.91617400000000004</v>
          </cell>
          <cell r="E230">
            <v>0.71977000000000002</v>
          </cell>
        </row>
        <row r="231">
          <cell r="B231" t="str">
            <v>MIDDLETON</v>
          </cell>
          <cell r="C231">
            <v>184</v>
          </cell>
          <cell r="D231">
            <v>0.83387500000000003</v>
          </cell>
          <cell r="E231">
            <v>0.69234099999999998</v>
          </cell>
        </row>
        <row r="232">
          <cell r="B232" t="str">
            <v>MILFORD</v>
          </cell>
          <cell r="C232">
            <v>185</v>
          </cell>
          <cell r="D232">
            <v>0.66570800000000008</v>
          </cell>
          <cell r="E232">
            <v>0.60051999999999994</v>
          </cell>
        </row>
        <row r="233">
          <cell r="B233" t="str">
            <v>MILLBURY</v>
          </cell>
          <cell r="C233">
            <v>186</v>
          </cell>
          <cell r="D233">
            <v>0.76553799999999994</v>
          </cell>
          <cell r="E233">
            <v>0.76168999999999998</v>
          </cell>
        </row>
        <row r="234">
          <cell r="B234" t="str">
            <v>MILLIS</v>
          </cell>
          <cell r="C234">
            <v>187</v>
          </cell>
          <cell r="D234">
            <v>0.89935699999999996</v>
          </cell>
          <cell r="E234">
            <v>0.84149499999999999</v>
          </cell>
        </row>
        <row r="235">
          <cell r="B235" t="str">
            <v>MILLVILLE</v>
          </cell>
          <cell r="C235">
            <v>188</v>
          </cell>
          <cell r="D235">
            <v>0.92872699999999997</v>
          </cell>
          <cell r="E235">
            <v>0.89537499999999992</v>
          </cell>
        </row>
        <row r="236">
          <cell r="B236" t="str">
            <v>MILTON</v>
          </cell>
          <cell r="C236">
            <v>189</v>
          </cell>
          <cell r="D236">
            <v>0.93804900000000002</v>
          </cell>
          <cell r="E236">
            <v>0.9110299999999999</v>
          </cell>
        </row>
        <row r="237">
          <cell r="B237" t="str">
            <v>MONROE</v>
          </cell>
          <cell r="C237">
            <v>190</v>
          </cell>
          <cell r="D237">
            <v>0.24197399999999999</v>
          </cell>
          <cell r="E237">
            <v>0.24197399999999999</v>
          </cell>
        </row>
        <row r="238">
          <cell r="B238" t="str">
            <v>MONSON</v>
          </cell>
          <cell r="C238">
            <v>191</v>
          </cell>
          <cell r="D238">
            <v>0.90630999999999995</v>
          </cell>
          <cell r="E238">
            <v>0.79893000000000003</v>
          </cell>
        </row>
        <row r="239">
          <cell r="B239" t="str">
            <v>MONTAGUE</v>
          </cell>
          <cell r="C239">
            <v>192</v>
          </cell>
          <cell r="D239">
            <v>0.607437</v>
          </cell>
          <cell r="E239">
            <v>0.55618499999999993</v>
          </cell>
        </row>
        <row r="240">
          <cell r="B240" t="str">
            <v>MONTEREY</v>
          </cell>
          <cell r="C240">
            <v>193</v>
          </cell>
          <cell r="D240">
            <v>0.96243999999999996</v>
          </cell>
          <cell r="E240">
            <v>0.78059000000000001</v>
          </cell>
        </row>
        <row r="241">
          <cell r="B241" t="str">
            <v>MONTGOMERY</v>
          </cell>
          <cell r="C241">
            <v>194</v>
          </cell>
          <cell r="D241">
            <v>0.95861200000000002</v>
          </cell>
          <cell r="E241">
            <v>0.84148999999999996</v>
          </cell>
        </row>
        <row r="242">
          <cell r="B242" t="str">
            <v>MOUNT WASHINGTON</v>
          </cell>
          <cell r="C242">
            <v>195</v>
          </cell>
          <cell r="D242">
            <v>0.970549</v>
          </cell>
          <cell r="E242">
            <v>0.73794999999999999</v>
          </cell>
        </row>
        <row r="243">
          <cell r="B243" t="str">
            <v>NAHANT</v>
          </cell>
          <cell r="C243">
            <v>196</v>
          </cell>
          <cell r="D243">
            <v>0.95724699999999996</v>
          </cell>
          <cell r="E243">
            <v>0.92437000000000002</v>
          </cell>
        </row>
        <row r="244">
          <cell r="B244" t="str">
            <v>NANTUCKET</v>
          </cell>
          <cell r="C244">
            <v>197</v>
          </cell>
          <cell r="D244">
            <v>0.89022400000000002</v>
          </cell>
          <cell r="E244">
            <v>0.64793999999999996</v>
          </cell>
        </row>
        <row r="245">
          <cell r="B245" t="str">
            <v>NATICK</v>
          </cell>
          <cell r="C245">
            <v>198</v>
          </cell>
          <cell r="D245">
            <v>0.77629900000000007</v>
          </cell>
          <cell r="E245">
            <v>0.70791199999999999</v>
          </cell>
        </row>
        <row r="246">
          <cell r="B246" t="str">
            <v>NEEDHAM</v>
          </cell>
          <cell r="C246">
            <v>199</v>
          </cell>
          <cell r="D246">
            <v>0.75381399999999998</v>
          </cell>
          <cell r="E246">
            <v>0.73048400000000002</v>
          </cell>
        </row>
        <row r="247">
          <cell r="B247" t="str">
            <v>NEW ASHFORD</v>
          </cell>
          <cell r="C247">
            <v>200</v>
          </cell>
          <cell r="D247">
            <v>0.74468100000000004</v>
          </cell>
          <cell r="E247">
            <v>0.30348999999999998</v>
          </cell>
        </row>
        <row r="248">
          <cell r="B248" t="str">
            <v>NEW BEDFORD</v>
          </cell>
          <cell r="C248">
            <v>201</v>
          </cell>
          <cell r="D248">
            <v>0.639316</v>
          </cell>
          <cell r="E248">
            <v>0.56135299999999999</v>
          </cell>
        </row>
        <row r="249">
          <cell r="B249" t="str">
            <v>NEW BRAINTREE</v>
          </cell>
          <cell r="C249">
            <v>202</v>
          </cell>
          <cell r="D249">
            <v>0.94292799999999999</v>
          </cell>
          <cell r="E249">
            <v>0.55003999999999997</v>
          </cell>
        </row>
        <row r="250">
          <cell r="B250" t="str">
            <v>NEW MARLBOROUGH</v>
          </cell>
          <cell r="C250">
            <v>203</v>
          </cell>
          <cell r="D250">
            <v>0.94485399999999997</v>
          </cell>
          <cell r="E250">
            <v>0.69133999999999995</v>
          </cell>
        </row>
        <row r="251">
          <cell r="B251" t="str">
            <v>NEW SALEM</v>
          </cell>
          <cell r="C251">
            <v>204</v>
          </cell>
          <cell r="D251">
            <v>0.89566699999999999</v>
          </cell>
          <cell r="E251">
            <v>0.80390000000000006</v>
          </cell>
        </row>
        <row r="252">
          <cell r="B252" t="str">
            <v>NEWBURY</v>
          </cell>
          <cell r="C252">
            <v>205</v>
          </cell>
          <cell r="D252">
            <v>0.95653499999999991</v>
          </cell>
          <cell r="E252">
            <v>0.89206999999999992</v>
          </cell>
        </row>
        <row r="253">
          <cell r="B253" t="str">
            <v>NEWBURYPORT</v>
          </cell>
          <cell r="C253">
            <v>206</v>
          </cell>
          <cell r="D253">
            <v>0.86921400000000004</v>
          </cell>
          <cell r="E253">
            <v>0.744807</v>
          </cell>
        </row>
        <row r="254">
          <cell r="B254" t="str">
            <v>NEWTON</v>
          </cell>
          <cell r="C254">
            <v>207</v>
          </cell>
          <cell r="D254">
            <v>0.80576800000000004</v>
          </cell>
          <cell r="E254">
            <v>0.72218900000000008</v>
          </cell>
        </row>
        <row r="255">
          <cell r="B255" t="str">
            <v>NORFOLK</v>
          </cell>
          <cell r="C255">
            <v>208</v>
          </cell>
          <cell r="D255">
            <v>0.92668499999999998</v>
          </cell>
          <cell r="E255">
            <v>0.89430000000000009</v>
          </cell>
        </row>
        <row r="256">
          <cell r="B256" t="str">
            <v>NORTH ADAMS</v>
          </cell>
          <cell r="C256">
            <v>209</v>
          </cell>
          <cell r="D256">
            <v>0.601074</v>
          </cell>
          <cell r="E256">
            <v>0.587565</v>
          </cell>
        </row>
        <row r="257">
          <cell r="B257" t="str">
            <v>NORTH ANDOVER</v>
          </cell>
          <cell r="C257">
            <v>210</v>
          </cell>
          <cell r="D257">
            <v>0.82877200000000006</v>
          </cell>
          <cell r="E257">
            <v>0.777312</v>
          </cell>
        </row>
        <row r="258">
          <cell r="B258" t="str">
            <v>NORTH ATTLEBOROUGH</v>
          </cell>
          <cell r="C258">
            <v>211</v>
          </cell>
          <cell r="D258">
            <v>0.81143799999999999</v>
          </cell>
          <cell r="E258">
            <v>0.712094</v>
          </cell>
        </row>
        <row r="259">
          <cell r="B259" t="str">
            <v>NORTH BROOKFIELD</v>
          </cell>
          <cell r="C259">
            <v>212</v>
          </cell>
          <cell r="D259">
            <v>0.90796099999999991</v>
          </cell>
          <cell r="E259">
            <v>0.73058000000000012</v>
          </cell>
        </row>
        <row r="260">
          <cell r="B260" t="str">
            <v>NORTH READING</v>
          </cell>
          <cell r="C260">
            <v>213</v>
          </cell>
          <cell r="D260">
            <v>0.87410300000000007</v>
          </cell>
          <cell r="E260">
            <v>0.77633300000000005</v>
          </cell>
        </row>
        <row r="261">
          <cell r="B261" t="str">
            <v>NORTHAMPTON</v>
          </cell>
          <cell r="C261">
            <v>214</v>
          </cell>
          <cell r="D261">
            <v>0.7977240000000001</v>
          </cell>
          <cell r="E261">
            <v>0.71132999999999991</v>
          </cell>
        </row>
        <row r="262">
          <cell r="B262" t="str">
            <v>NORTHBOROUGH</v>
          </cell>
          <cell r="C262">
            <v>215</v>
          </cell>
          <cell r="D262">
            <v>0.74892599999999998</v>
          </cell>
          <cell r="E262">
            <v>0.71217399999999997</v>
          </cell>
        </row>
        <row r="263">
          <cell r="B263" t="str">
            <v>NORTHBRIDGE</v>
          </cell>
          <cell r="C263">
            <v>216</v>
          </cell>
          <cell r="D263">
            <v>0.86884200000000011</v>
          </cell>
          <cell r="E263">
            <v>0.78927800000000004</v>
          </cell>
        </row>
        <row r="264">
          <cell r="B264" t="str">
            <v>NORTHFIELD</v>
          </cell>
          <cell r="C264">
            <v>217</v>
          </cell>
          <cell r="D264">
            <v>0.60032200000000002</v>
          </cell>
          <cell r="E264">
            <v>0.44370399999999999</v>
          </cell>
        </row>
        <row r="265">
          <cell r="B265" t="str">
            <v>NORTON</v>
          </cell>
          <cell r="C265">
            <v>218</v>
          </cell>
          <cell r="D265">
            <v>0.84955600000000009</v>
          </cell>
          <cell r="E265">
            <v>0.74922</v>
          </cell>
        </row>
        <row r="266">
          <cell r="B266" t="str">
            <v>NORWELL</v>
          </cell>
          <cell r="C266">
            <v>219</v>
          </cell>
          <cell r="D266">
            <v>0.84516999999999998</v>
          </cell>
          <cell r="E266">
            <v>0.76871899999999993</v>
          </cell>
        </row>
        <row r="267">
          <cell r="B267" t="str">
            <v>NORWOOD</v>
          </cell>
          <cell r="C267">
            <v>220</v>
          </cell>
          <cell r="D267">
            <v>0.54595899999999997</v>
          </cell>
          <cell r="E267">
            <v>0.54409600000000002</v>
          </cell>
        </row>
        <row r="268">
          <cell r="B268" t="str">
            <v>OAK BLUFFS</v>
          </cell>
          <cell r="C268">
            <v>221</v>
          </cell>
          <cell r="D268">
            <v>0.92569699999999999</v>
          </cell>
          <cell r="E268">
            <v>0.788327</v>
          </cell>
        </row>
        <row r="269">
          <cell r="B269" t="str">
            <v>OAKHAM</v>
          </cell>
          <cell r="C269">
            <v>222</v>
          </cell>
          <cell r="D269">
            <v>0.92822400000000005</v>
          </cell>
          <cell r="E269">
            <v>0.90434999999999999</v>
          </cell>
        </row>
        <row r="270">
          <cell r="B270" t="str">
            <v>ORANGE</v>
          </cell>
          <cell r="C270">
            <v>223</v>
          </cell>
          <cell r="D270">
            <v>0.79459199999999996</v>
          </cell>
          <cell r="E270">
            <v>0.74259799999999998</v>
          </cell>
        </row>
        <row r="271">
          <cell r="B271" t="str">
            <v>ORLEANS</v>
          </cell>
          <cell r="C271">
            <v>224</v>
          </cell>
          <cell r="D271">
            <v>0.92256899999999997</v>
          </cell>
          <cell r="E271">
            <v>0.84141499999999991</v>
          </cell>
        </row>
        <row r="272">
          <cell r="B272" t="str">
            <v>OTIS</v>
          </cell>
          <cell r="C272">
            <v>225</v>
          </cell>
          <cell r="D272">
            <v>0.93201400000000012</v>
          </cell>
          <cell r="E272">
            <v>0.84040000000000004</v>
          </cell>
        </row>
        <row r="273">
          <cell r="B273" t="str">
            <v>OXFORD</v>
          </cell>
          <cell r="C273">
            <v>226</v>
          </cell>
          <cell r="D273">
            <v>0.78276899999999994</v>
          </cell>
          <cell r="E273">
            <v>0.78276899999999994</v>
          </cell>
        </row>
        <row r="274">
          <cell r="B274" t="str">
            <v>PALMER</v>
          </cell>
          <cell r="C274">
            <v>227</v>
          </cell>
          <cell r="D274">
            <v>0.82427099999999998</v>
          </cell>
          <cell r="E274">
            <v>0.7313670000000001</v>
          </cell>
        </row>
        <row r="275">
          <cell r="B275" t="str">
            <v>PAXTON</v>
          </cell>
          <cell r="C275">
            <v>228</v>
          </cell>
          <cell r="D275">
            <v>0.94581199999999999</v>
          </cell>
          <cell r="E275">
            <v>0.88989999999999991</v>
          </cell>
        </row>
        <row r="276">
          <cell r="B276" t="str">
            <v>PEABODY</v>
          </cell>
          <cell r="C276">
            <v>229</v>
          </cell>
          <cell r="D276">
            <v>0.63139999999999996</v>
          </cell>
          <cell r="E276">
            <v>0.549987</v>
          </cell>
        </row>
        <row r="277">
          <cell r="B277" t="str">
            <v>PELHAM</v>
          </cell>
          <cell r="C277">
            <v>230</v>
          </cell>
          <cell r="D277">
            <v>0.94551399999999997</v>
          </cell>
          <cell r="E277">
            <v>0.83914</v>
          </cell>
        </row>
        <row r="278">
          <cell r="B278" t="str">
            <v>PEMBROKE</v>
          </cell>
          <cell r="C278">
            <v>231</v>
          </cell>
          <cell r="D278">
            <v>0.87057000000000007</v>
          </cell>
          <cell r="E278">
            <v>0.74284099999999997</v>
          </cell>
        </row>
        <row r="279">
          <cell r="B279" t="str">
            <v>PEPPERELL</v>
          </cell>
          <cell r="C279">
            <v>232</v>
          </cell>
          <cell r="D279">
            <v>0.93762500000000004</v>
          </cell>
          <cell r="E279">
            <v>0.86381699999999995</v>
          </cell>
        </row>
        <row r="280">
          <cell r="B280" t="str">
            <v>PERU</v>
          </cell>
          <cell r="C280">
            <v>233</v>
          </cell>
          <cell r="D280">
            <v>0.91790300000000002</v>
          </cell>
          <cell r="E280">
            <v>0.60472000000000004</v>
          </cell>
        </row>
        <row r="281">
          <cell r="B281" t="str">
            <v>PETERSHAM</v>
          </cell>
          <cell r="C281">
            <v>234</v>
          </cell>
          <cell r="D281">
            <v>0.89083200000000007</v>
          </cell>
          <cell r="E281">
            <v>0.77477999999999991</v>
          </cell>
        </row>
        <row r="282">
          <cell r="B282" t="str">
            <v>PHILLIPSTON</v>
          </cell>
          <cell r="C282">
            <v>235</v>
          </cell>
          <cell r="D282">
            <v>0.93806900000000004</v>
          </cell>
          <cell r="E282">
            <v>0.79004000000000008</v>
          </cell>
        </row>
        <row r="283">
          <cell r="B283" t="str">
            <v>PITTSFIELD</v>
          </cell>
          <cell r="C283">
            <v>236</v>
          </cell>
          <cell r="D283">
            <v>0.63864100000000001</v>
          </cell>
          <cell r="E283">
            <v>0.59172000000000002</v>
          </cell>
        </row>
        <row r="284">
          <cell r="B284" t="str">
            <v>PLAINFIELD</v>
          </cell>
          <cell r="C284">
            <v>237</v>
          </cell>
          <cell r="D284">
            <v>0.79259800000000002</v>
          </cell>
          <cell r="E284">
            <v>0.59261000000000008</v>
          </cell>
        </row>
        <row r="285">
          <cell r="B285" t="str">
            <v>PLAINVILLE</v>
          </cell>
          <cell r="C285">
            <v>238</v>
          </cell>
          <cell r="D285">
            <v>0.67315499999999995</v>
          </cell>
          <cell r="E285">
            <v>0.67315499999999995</v>
          </cell>
        </row>
        <row r="286">
          <cell r="B286" t="str">
            <v>PLYMOUTH</v>
          </cell>
          <cell r="C286">
            <v>239</v>
          </cell>
          <cell r="D286">
            <v>0.79306500000000002</v>
          </cell>
          <cell r="E286">
            <v>0.51046999999999998</v>
          </cell>
        </row>
        <row r="287">
          <cell r="B287" t="str">
            <v>PLYMPTON</v>
          </cell>
          <cell r="C287">
            <v>240</v>
          </cell>
          <cell r="D287">
            <v>0.72589799999999993</v>
          </cell>
          <cell r="E287">
            <v>0.70032399999999995</v>
          </cell>
        </row>
        <row r="288">
          <cell r="B288" t="str">
            <v>PRINCETON</v>
          </cell>
          <cell r="C288">
            <v>241</v>
          </cell>
          <cell r="D288">
            <v>0.95860400000000001</v>
          </cell>
          <cell r="E288">
            <v>0.87918000000000007</v>
          </cell>
        </row>
        <row r="289">
          <cell r="B289" t="str">
            <v>PROVINCETOWN</v>
          </cell>
          <cell r="C289">
            <v>242</v>
          </cell>
          <cell r="D289">
            <v>0.83207300000000006</v>
          </cell>
          <cell r="E289">
            <v>0.68976399999999993</v>
          </cell>
        </row>
        <row r="290">
          <cell r="B290" t="str">
            <v>QUINCY</v>
          </cell>
          <cell r="C290">
            <v>243</v>
          </cell>
          <cell r="D290">
            <v>0.71763999999999994</v>
          </cell>
          <cell r="E290">
            <v>0.59587400000000001</v>
          </cell>
        </row>
        <row r="291">
          <cell r="B291" t="str">
            <v>RANDOLPH</v>
          </cell>
          <cell r="C291">
            <v>244</v>
          </cell>
          <cell r="D291">
            <v>0.77188400000000001</v>
          </cell>
          <cell r="E291">
            <v>0.74871799999999988</v>
          </cell>
        </row>
        <row r="292">
          <cell r="B292" t="str">
            <v>RAYNHAM</v>
          </cell>
          <cell r="C292">
            <v>245</v>
          </cell>
          <cell r="D292">
            <v>0.65762900000000002</v>
          </cell>
          <cell r="E292">
            <v>0.62472799999999995</v>
          </cell>
        </row>
        <row r="293">
          <cell r="B293" t="str">
            <v>READING</v>
          </cell>
          <cell r="C293">
            <v>246</v>
          </cell>
          <cell r="D293">
            <v>0.91748699999999994</v>
          </cell>
          <cell r="E293">
            <v>0.86907999999999996</v>
          </cell>
        </row>
        <row r="294">
          <cell r="B294" t="str">
            <v>REHOBOTH</v>
          </cell>
          <cell r="C294">
            <v>247</v>
          </cell>
          <cell r="D294">
            <v>0.91542299999999999</v>
          </cell>
          <cell r="E294">
            <v>0.843974</v>
          </cell>
        </row>
        <row r="295">
          <cell r="B295" t="str">
            <v>REVERE</v>
          </cell>
          <cell r="C295">
            <v>248</v>
          </cell>
          <cell r="D295">
            <v>0.76023600000000002</v>
          </cell>
          <cell r="E295">
            <v>0.61063000000000001</v>
          </cell>
        </row>
        <row r="296">
          <cell r="B296" t="str">
            <v>RICHMOND</v>
          </cell>
          <cell r="C296">
            <v>249</v>
          </cell>
          <cell r="D296">
            <v>0.93730199999999997</v>
          </cell>
          <cell r="E296">
            <v>0.81300700000000004</v>
          </cell>
        </row>
        <row r="297">
          <cell r="B297" t="str">
            <v>ROCHESTER</v>
          </cell>
          <cell r="C297">
            <v>250</v>
          </cell>
          <cell r="D297">
            <v>0.87077599999999999</v>
          </cell>
          <cell r="E297">
            <v>0.73235699999999992</v>
          </cell>
        </row>
        <row r="298">
          <cell r="B298" t="str">
            <v>ROCKLAND</v>
          </cell>
          <cell r="C298">
            <v>251</v>
          </cell>
          <cell r="D298">
            <v>0.79116600000000004</v>
          </cell>
          <cell r="E298">
            <v>0.73513000000000006</v>
          </cell>
        </row>
        <row r="299">
          <cell r="B299" t="str">
            <v>ROCKPORT</v>
          </cell>
          <cell r="C299">
            <v>252</v>
          </cell>
          <cell r="D299">
            <v>0.94081100000000006</v>
          </cell>
          <cell r="E299">
            <v>0.88741000000000003</v>
          </cell>
        </row>
        <row r="300">
          <cell r="B300" t="str">
            <v>ROWE</v>
          </cell>
          <cell r="C300">
            <v>253</v>
          </cell>
          <cell r="D300">
            <v>8.7094000000000005E-2</v>
          </cell>
          <cell r="E300">
            <v>3.823E-2</v>
          </cell>
        </row>
        <row r="301">
          <cell r="B301" t="str">
            <v>ROWLEY</v>
          </cell>
          <cell r="C301">
            <v>254</v>
          </cell>
          <cell r="D301">
            <v>0.8669920000000001</v>
          </cell>
          <cell r="E301">
            <v>0.74468000000000001</v>
          </cell>
        </row>
        <row r="302">
          <cell r="B302" t="str">
            <v>ROYALSTON</v>
          </cell>
          <cell r="C302">
            <v>255</v>
          </cell>
          <cell r="D302">
            <v>0.94033600000000006</v>
          </cell>
          <cell r="E302">
            <v>0.70044099999999998</v>
          </cell>
        </row>
        <row r="303">
          <cell r="B303" t="str">
            <v>RUSSELL</v>
          </cell>
          <cell r="C303">
            <v>256</v>
          </cell>
          <cell r="D303">
            <v>0.84802499999999992</v>
          </cell>
          <cell r="E303">
            <v>0.50511000000000006</v>
          </cell>
        </row>
        <row r="304">
          <cell r="B304" t="str">
            <v>RUTLAND</v>
          </cell>
          <cell r="C304">
            <v>257</v>
          </cell>
          <cell r="D304">
            <v>0.94454300000000002</v>
          </cell>
          <cell r="E304">
            <v>0.78717999999999999</v>
          </cell>
        </row>
        <row r="305">
          <cell r="B305" t="str">
            <v>SALEM</v>
          </cell>
          <cell r="C305">
            <v>258</v>
          </cell>
          <cell r="D305">
            <v>0.73384699999999992</v>
          </cell>
          <cell r="E305">
            <v>0.36820099999999995</v>
          </cell>
        </row>
        <row r="306">
          <cell r="B306" t="str">
            <v>SALISBURY</v>
          </cell>
          <cell r="C306">
            <v>259</v>
          </cell>
          <cell r="D306">
            <v>0.81615799999999994</v>
          </cell>
          <cell r="E306">
            <v>0.72061700000000006</v>
          </cell>
        </row>
        <row r="307">
          <cell r="B307" t="str">
            <v>SANDISFIELD</v>
          </cell>
          <cell r="C307">
            <v>260</v>
          </cell>
          <cell r="D307">
            <v>0.8982429999999999</v>
          </cell>
          <cell r="E307">
            <v>0.76147999999999993</v>
          </cell>
        </row>
        <row r="308">
          <cell r="B308" t="str">
            <v>SANDWICH</v>
          </cell>
          <cell r="C308">
            <v>261</v>
          </cell>
          <cell r="D308">
            <v>0.878942</v>
          </cell>
          <cell r="E308">
            <v>0.59392100000000003</v>
          </cell>
        </row>
        <row r="309">
          <cell r="B309" t="str">
            <v>SAUGUS</v>
          </cell>
          <cell r="C309">
            <v>262</v>
          </cell>
          <cell r="D309">
            <v>0.63947399999999999</v>
          </cell>
          <cell r="E309">
            <v>0.57452300000000001</v>
          </cell>
        </row>
        <row r="310">
          <cell r="B310" t="str">
            <v>SAVOY</v>
          </cell>
          <cell r="C310">
            <v>263</v>
          </cell>
          <cell r="D310">
            <v>0.94655500000000004</v>
          </cell>
          <cell r="E310">
            <v>0.74958000000000002</v>
          </cell>
        </row>
        <row r="311">
          <cell r="B311" t="str">
            <v>SCITUATE</v>
          </cell>
          <cell r="C311">
            <v>264</v>
          </cell>
          <cell r="D311">
            <v>0.95583099999999999</v>
          </cell>
          <cell r="E311">
            <v>0.84998000000000007</v>
          </cell>
        </row>
        <row r="312">
          <cell r="B312" t="str">
            <v>SEEKONK</v>
          </cell>
          <cell r="C312">
            <v>265</v>
          </cell>
          <cell r="D312">
            <v>0.59743800000000002</v>
          </cell>
          <cell r="E312">
            <v>0.59193600000000002</v>
          </cell>
        </row>
        <row r="313">
          <cell r="B313" t="str">
            <v>SHARON</v>
          </cell>
          <cell r="C313">
            <v>266</v>
          </cell>
          <cell r="D313">
            <v>0.93343399999999999</v>
          </cell>
          <cell r="E313">
            <v>0.85762000000000005</v>
          </cell>
        </row>
        <row r="314">
          <cell r="B314" t="str">
            <v>SHEFFIELD</v>
          </cell>
          <cell r="C314">
            <v>267</v>
          </cell>
          <cell r="D314">
            <v>0.853796</v>
          </cell>
          <cell r="E314">
            <v>0.77583000000000002</v>
          </cell>
        </row>
        <row r="315">
          <cell r="B315" t="str">
            <v>SHELBURNE</v>
          </cell>
          <cell r="C315">
            <v>268</v>
          </cell>
          <cell r="D315">
            <v>0.77453599999999989</v>
          </cell>
          <cell r="E315">
            <v>0.61506100000000008</v>
          </cell>
        </row>
        <row r="316">
          <cell r="B316" t="str">
            <v>SHERBORN</v>
          </cell>
          <cell r="C316">
            <v>269</v>
          </cell>
          <cell r="D316">
            <v>0.95370699999999997</v>
          </cell>
          <cell r="E316">
            <v>0.88917000000000002</v>
          </cell>
        </row>
        <row r="317">
          <cell r="B317" t="str">
            <v>SHIRLEY</v>
          </cell>
          <cell r="C317">
            <v>270</v>
          </cell>
          <cell r="D317">
            <v>0.89742299999999997</v>
          </cell>
          <cell r="E317">
            <v>0.72278999999999993</v>
          </cell>
        </row>
        <row r="318">
          <cell r="B318" t="str">
            <v>SHREWSBURY</v>
          </cell>
          <cell r="C318">
            <v>271</v>
          </cell>
          <cell r="D318">
            <v>0.87051000000000001</v>
          </cell>
          <cell r="E318">
            <v>0.76792400000000005</v>
          </cell>
        </row>
        <row r="319">
          <cell r="B319" t="str">
            <v>SHUTESBURY</v>
          </cell>
          <cell r="C319">
            <v>272</v>
          </cell>
          <cell r="D319">
            <v>0.97037800000000007</v>
          </cell>
          <cell r="E319">
            <v>0.80259000000000003</v>
          </cell>
        </row>
        <row r="320">
          <cell r="B320" t="str">
            <v>SOMERSET</v>
          </cell>
          <cell r="C320">
            <v>273</v>
          </cell>
          <cell r="D320">
            <v>0.69618099999999994</v>
          </cell>
          <cell r="E320">
            <v>0.305425</v>
          </cell>
        </row>
        <row r="321">
          <cell r="B321" t="str">
            <v>SOMERVILLE</v>
          </cell>
          <cell r="C321">
            <v>274</v>
          </cell>
          <cell r="D321">
            <v>0.74187999999999998</v>
          </cell>
          <cell r="E321">
            <v>0.64264100000000002</v>
          </cell>
        </row>
        <row r="322">
          <cell r="B322" t="str">
            <v>SOUTH HADLEY</v>
          </cell>
          <cell r="C322">
            <v>275</v>
          </cell>
          <cell r="D322">
            <v>0.90844399999999992</v>
          </cell>
          <cell r="E322">
            <v>0.84510499999999988</v>
          </cell>
        </row>
        <row r="323">
          <cell r="B323" t="str">
            <v>SOUTHAMPTON</v>
          </cell>
          <cell r="C323">
            <v>276</v>
          </cell>
          <cell r="D323">
            <v>0.93817400000000006</v>
          </cell>
          <cell r="E323">
            <v>0.86190200000000006</v>
          </cell>
        </row>
        <row r="324">
          <cell r="B324" t="str">
            <v>SOUTHBOROUGH</v>
          </cell>
          <cell r="C324">
            <v>277</v>
          </cell>
          <cell r="D324">
            <v>0.80783600000000011</v>
          </cell>
          <cell r="E324">
            <v>0.65150000000000008</v>
          </cell>
        </row>
        <row r="325">
          <cell r="B325" t="str">
            <v>SOUTHBRIDGE</v>
          </cell>
          <cell r="C325">
            <v>278</v>
          </cell>
          <cell r="D325">
            <v>0.76372600000000002</v>
          </cell>
          <cell r="E325">
            <v>0.69091199999999997</v>
          </cell>
        </row>
        <row r="326">
          <cell r="B326" t="str">
            <v>SOUTHWICK</v>
          </cell>
          <cell r="C326">
            <v>279</v>
          </cell>
          <cell r="D326">
            <v>0.88190400000000002</v>
          </cell>
          <cell r="E326">
            <v>0.78251599999999999</v>
          </cell>
        </row>
        <row r="327">
          <cell r="B327" t="str">
            <v>SPENCER</v>
          </cell>
          <cell r="C327">
            <v>280</v>
          </cell>
          <cell r="D327">
            <v>0.86519299999999999</v>
          </cell>
          <cell r="E327">
            <v>0.79965299999999995</v>
          </cell>
        </row>
        <row r="328">
          <cell r="B328" t="str">
            <v>SPRINGFIELD</v>
          </cell>
          <cell r="C328">
            <v>281</v>
          </cell>
          <cell r="D328">
            <v>0.56481099999999995</v>
          </cell>
          <cell r="E328">
            <v>0.49987999999999999</v>
          </cell>
        </row>
        <row r="329">
          <cell r="B329" t="str">
            <v>STERLING</v>
          </cell>
          <cell r="C329">
            <v>282</v>
          </cell>
          <cell r="D329">
            <v>0.85477500000000006</v>
          </cell>
          <cell r="E329">
            <v>0.70655000000000001</v>
          </cell>
        </row>
        <row r="330">
          <cell r="B330" t="str">
            <v>STOCKBRIDGE</v>
          </cell>
          <cell r="C330">
            <v>283</v>
          </cell>
          <cell r="D330">
            <v>0.897702</v>
          </cell>
          <cell r="E330">
            <v>0.78825999999999996</v>
          </cell>
        </row>
        <row r="331">
          <cell r="B331" t="str">
            <v>STONEHAM</v>
          </cell>
          <cell r="C331">
            <v>284</v>
          </cell>
          <cell r="D331">
            <v>0.82478899999999999</v>
          </cell>
          <cell r="E331">
            <v>0.82196600000000009</v>
          </cell>
        </row>
        <row r="332">
          <cell r="B332" t="str">
            <v>STOUGHTON</v>
          </cell>
          <cell r="C332">
            <v>285</v>
          </cell>
          <cell r="D332">
            <v>0.67728300000000008</v>
          </cell>
          <cell r="E332">
            <v>0.67195300000000002</v>
          </cell>
        </row>
        <row r="333">
          <cell r="B333" t="str">
            <v>STOW</v>
          </cell>
          <cell r="C333">
            <v>286</v>
          </cell>
          <cell r="D333">
            <v>0.91080399999999995</v>
          </cell>
          <cell r="E333">
            <v>0.80727500000000008</v>
          </cell>
        </row>
        <row r="334">
          <cell r="B334" t="str">
            <v>STURBRIDGE</v>
          </cell>
          <cell r="C334">
            <v>287</v>
          </cell>
          <cell r="D334">
            <v>0.81050100000000003</v>
          </cell>
          <cell r="E334">
            <v>0.62319999999999998</v>
          </cell>
        </row>
        <row r="335">
          <cell r="B335" t="str">
            <v>SUDBURY</v>
          </cell>
          <cell r="C335">
            <v>288</v>
          </cell>
          <cell r="D335">
            <v>0.90957999999999994</v>
          </cell>
          <cell r="E335">
            <v>0.77417000000000002</v>
          </cell>
        </row>
        <row r="336">
          <cell r="B336" t="str">
            <v>SUNDERLAND</v>
          </cell>
          <cell r="C336">
            <v>289</v>
          </cell>
          <cell r="D336">
            <v>0.89484200000000003</v>
          </cell>
          <cell r="E336">
            <v>0.83513999999999999</v>
          </cell>
        </row>
        <row r="337">
          <cell r="B337" t="str">
            <v>SUTTON</v>
          </cell>
          <cell r="C337">
            <v>290</v>
          </cell>
          <cell r="D337">
            <v>0.88470000000000004</v>
          </cell>
          <cell r="E337">
            <v>0.79296999999999995</v>
          </cell>
        </row>
        <row r="338">
          <cell r="B338" t="str">
            <v>SWAMPSCOTT</v>
          </cell>
          <cell r="C338">
            <v>291</v>
          </cell>
          <cell r="D338">
            <v>0.88210599999999995</v>
          </cell>
          <cell r="E338">
            <v>0.87016499999999997</v>
          </cell>
        </row>
        <row r="339">
          <cell r="B339" t="str">
            <v>SWANSEA</v>
          </cell>
          <cell r="C339">
            <v>292</v>
          </cell>
          <cell r="D339">
            <v>0.75042900000000001</v>
          </cell>
          <cell r="E339">
            <v>0.68343199999999993</v>
          </cell>
        </row>
        <row r="340">
          <cell r="B340" t="str">
            <v>TAUNTON</v>
          </cell>
          <cell r="C340">
            <v>293</v>
          </cell>
          <cell r="D340">
            <v>0.61575299999999999</v>
          </cell>
          <cell r="E340">
            <v>0.61433199999999999</v>
          </cell>
        </row>
        <row r="341">
          <cell r="B341" t="str">
            <v>TEMPLETON</v>
          </cell>
          <cell r="C341">
            <v>294</v>
          </cell>
          <cell r="D341">
            <v>0.88548400000000005</v>
          </cell>
          <cell r="E341">
            <v>0.79525999999999997</v>
          </cell>
        </row>
        <row r="342">
          <cell r="B342" t="str">
            <v>TEWKSBURY</v>
          </cell>
          <cell r="C342">
            <v>295</v>
          </cell>
          <cell r="D342">
            <v>0.73568700000000009</v>
          </cell>
          <cell r="E342">
            <v>0.62148700000000001</v>
          </cell>
        </row>
        <row r="343">
          <cell r="B343" t="str">
            <v>TISBURY</v>
          </cell>
          <cell r="C343">
            <v>296</v>
          </cell>
          <cell r="D343">
            <v>0.88646800000000003</v>
          </cell>
          <cell r="E343">
            <v>0.71430000000000005</v>
          </cell>
        </row>
        <row r="344">
          <cell r="B344" t="str">
            <v>TOLLAND</v>
          </cell>
          <cell r="C344">
            <v>297</v>
          </cell>
          <cell r="D344">
            <v>0.89965000000000006</v>
          </cell>
          <cell r="E344">
            <v>0.64828000000000008</v>
          </cell>
        </row>
        <row r="345">
          <cell r="B345" t="str">
            <v>TOPSFIELD</v>
          </cell>
          <cell r="C345">
            <v>298</v>
          </cell>
          <cell r="D345">
            <v>0.91875699999999993</v>
          </cell>
          <cell r="E345">
            <v>0.885903</v>
          </cell>
        </row>
        <row r="346">
          <cell r="B346" t="str">
            <v>TOWNSEND</v>
          </cell>
          <cell r="C346">
            <v>299</v>
          </cell>
          <cell r="D346">
            <v>0.90477000000000007</v>
          </cell>
          <cell r="E346">
            <v>0.79615999999999998</v>
          </cell>
        </row>
        <row r="347">
          <cell r="B347" t="str">
            <v>TRURO</v>
          </cell>
          <cell r="C347">
            <v>300</v>
          </cell>
          <cell r="D347">
            <v>0.94260499999999992</v>
          </cell>
          <cell r="E347">
            <v>0.831793</v>
          </cell>
        </row>
        <row r="348">
          <cell r="B348" t="str">
            <v>TYNGSBOROUGH</v>
          </cell>
          <cell r="C348">
            <v>301</v>
          </cell>
          <cell r="D348">
            <v>0.87014499999999995</v>
          </cell>
          <cell r="E348">
            <v>0.75900400000000001</v>
          </cell>
        </row>
        <row r="349">
          <cell r="B349" t="str">
            <v>TYRINGHAM</v>
          </cell>
          <cell r="C349">
            <v>302</v>
          </cell>
          <cell r="D349">
            <v>0.92164400000000002</v>
          </cell>
          <cell r="E349">
            <v>0.73380999999999996</v>
          </cell>
        </row>
        <row r="350">
          <cell r="B350" t="str">
            <v>UPTON</v>
          </cell>
          <cell r="C350">
            <v>303</v>
          </cell>
          <cell r="D350">
            <v>0.94108199999999997</v>
          </cell>
          <cell r="E350">
            <v>0.84394000000000002</v>
          </cell>
        </row>
        <row r="351">
          <cell r="B351" t="str">
            <v>UXBRIDGE</v>
          </cell>
          <cell r="C351">
            <v>304</v>
          </cell>
          <cell r="D351">
            <v>0.84284499999999996</v>
          </cell>
          <cell r="E351">
            <v>0.68157799999999991</v>
          </cell>
        </row>
        <row r="352">
          <cell r="B352" t="str">
            <v>WAKEFIELD</v>
          </cell>
          <cell r="C352">
            <v>305</v>
          </cell>
          <cell r="D352">
            <v>0.74742999999999993</v>
          </cell>
          <cell r="E352">
            <v>0.66102400000000006</v>
          </cell>
        </row>
        <row r="353">
          <cell r="B353" t="str">
            <v>WALES</v>
          </cell>
          <cell r="C353">
            <v>306</v>
          </cell>
          <cell r="D353">
            <v>0.91525400000000001</v>
          </cell>
          <cell r="E353">
            <v>0.80523</v>
          </cell>
        </row>
        <row r="354">
          <cell r="B354" t="str">
            <v>WALPOLE</v>
          </cell>
          <cell r="C354">
            <v>307</v>
          </cell>
          <cell r="D354">
            <v>0.82786800000000005</v>
          </cell>
          <cell r="E354">
            <v>0.74295</v>
          </cell>
        </row>
        <row r="355">
          <cell r="B355" t="str">
            <v>WALTHAM</v>
          </cell>
          <cell r="C355">
            <v>308</v>
          </cell>
          <cell r="D355">
            <v>0.40210099999999999</v>
          </cell>
          <cell r="E355">
            <v>0.386376</v>
          </cell>
        </row>
        <row r="356">
          <cell r="B356" t="str">
            <v>WARE</v>
          </cell>
          <cell r="C356">
            <v>309</v>
          </cell>
          <cell r="D356">
            <v>0.834538</v>
          </cell>
          <cell r="E356">
            <v>0.73765000000000003</v>
          </cell>
        </row>
        <row r="357">
          <cell r="B357" t="str">
            <v>WAREHAM</v>
          </cell>
          <cell r="C357">
            <v>310</v>
          </cell>
          <cell r="D357">
            <v>0.81559899999999996</v>
          </cell>
          <cell r="E357">
            <v>0.78927099999999994</v>
          </cell>
        </row>
        <row r="358">
          <cell r="B358" t="str">
            <v>WARREN</v>
          </cell>
          <cell r="C358">
            <v>311</v>
          </cell>
          <cell r="D358">
            <v>0.85563500000000003</v>
          </cell>
          <cell r="E358">
            <v>0.54514000000000007</v>
          </cell>
        </row>
        <row r="359">
          <cell r="B359" t="str">
            <v>WARWICK</v>
          </cell>
          <cell r="C359">
            <v>312</v>
          </cell>
          <cell r="D359">
            <v>0.95048699999999997</v>
          </cell>
          <cell r="E359">
            <v>0.61722999999999995</v>
          </cell>
        </row>
        <row r="360">
          <cell r="B360" t="str">
            <v>WASHINGTON</v>
          </cell>
          <cell r="C360">
            <v>313</v>
          </cell>
          <cell r="D360">
            <v>0.95474700000000001</v>
          </cell>
          <cell r="E360">
            <v>0.59530000000000005</v>
          </cell>
        </row>
        <row r="361">
          <cell r="B361" t="str">
            <v>WATERTOWN</v>
          </cell>
          <cell r="C361">
            <v>314</v>
          </cell>
          <cell r="D361">
            <v>0.66979900000000003</v>
          </cell>
          <cell r="E361">
            <v>0.61241999999999996</v>
          </cell>
        </row>
        <row r="362">
          <cell r="B362" t="str">
            <v>WAYLAND</v>
          </cell>
          <cell r="C362">
            <v>315</v>
          </cell>
          <cell r="D362">
            <v>0.94913399999999992</v>
          </cell>
          <cell r="E362">
            <v>0.88221000000000005</v>
          </cell>
        </row>
        <row r="363">
          <cell r="B363" t="str">
            <v>WEBSTER</v>
          </cell>
          <cell r="C363">
            <v>316</v>
          </cell>
          <cell r="D363">
            <v>0.79982600000000004</v>
          </cell>
          <cell r="E363">
            <v>0.66524000000000005</v>
          </cell>
        </row>
        <row r="364">
          <cell r="B364" t="str">
            <v>WELLESLEY</v>
          </cell>
          <cell r="C364">
            <v>317</v>
          </cell>
          <cell r="D364">
            <v>0.87079099999999998</v>
          </cell>
          <cell r="E364">
            <v>0.83022000000000007</v>
          </cell>
        </row>
        <row r="365">
          <cell r="B365" t="str">
            <v>WELLFLEET</v>
          </cell>
          <cell r="C365">
            <v>318</v>
          </cell>
          <cell r="D365">
            <v>0.95533699999999999</v>
          </cell>
          <cell r="E365">
            <v>0.87060000000000004</v>
          </cell>
        </row>
        <row r="366">
          <cell r="B366" t="str">
            <v>WENDELL</v>
          </cell>
          <cell r="C366">
            <v>319</v>
          </cell>
          <cell r="D366">
            <v>0.81622299999999992</v>
          </cell>
          <cell r="E366">
            <v>0.81622299999999992</v>
          </cell>
        </row>
        <row r="367">
          <cell r="B367" t="str">
            <v>WENHAM</v>
          </cell>
          <cell r="C367">
            <v>320</v>
          </cell>
          <cell r="D367">
            <v>0.96322599999999992</v>
          </cell>
          <cell r="E367">
            <v>0.92401200000000006</v>
          </cell>
        </row>
        <row r="368">
          <cell r="B368" t="str">
            <v>WEST BOYLSTON</v>
          </cell>
          <cell r="C368">
            <v>321</v>
          </cell>
          <cell r="D368">
            <v>0.78553200000000001</v>
          </cell>
          <cell r="E368">
            <v>0.72124999999999995</v>
          </cell>
        </row>
        <row r="369">
          <cell r="B369" t="str">
            <v>WEST BRIDGEWATER</v>
          </cell>
          <cell r="C369">
            <v>322</v>
          </cell>
          <cell r="D369">
            <v>0.56573200000000001</v>
          </cell>
          <cell r="E369">
            <v>0.53801299999999996</v>
          </cell>
        </row>
        <row r="370">
          <cell r="B370" t="str">
            <v>WEST BROOKFIELD</v>
          </cell>
          <cell r="C370">
            <v>323</v>
          </cell>
          <cell r="D370">
            <v>0.91419499999999998</v>
          </cell>
          <cell r="E370">
            <v>0.74954999999999994</v>
          </cell>
        </row>
        <row r="371">
          <cell r="B371" t="str">
            <v>WEST NEWBURY</v>
          </cell>
          <cell r="C371">
            <v>324</v>
          </cell>
          <cell r="D371">
            <v>0.97164399999999995</v>
          </cell>
          <cell r="E371">
            <v>0.84676000000000007</v>
          </cell>
        </row>
        <row r="372">
          <cell r="B372" t="str">
            <v>WEST SPRINGFIELD</v>
          </cell>
          <cell r="C372">
            <v>325</v>
          </cell>
          <cell r="D372">
            <v>0.54140300000000008</v>
          </cell>
          <cell r="E372">
            <v>0.52197000000000005</v>
          </cell>
        </row>
        <row r="373">
          <cell r="B373" t="str">
            <v>WEST STOCKBRIDGE</v>
          </cell>
          <cell r="C373">
            <v>326</v>
          </cell>
          <cell r="D373">
            <v>0.93312499999999998</v>
          </cell>
          <cell r="E373">
            <v>0.73662000000000005</v>
          </cell>
        </row>
        <row r="374">
          <cell r="B374" t="str">
            <v>WEST TISBURY</v>
          </cell>
          <cell r="C374">
            <v>327</v>
          </cell>
          <cell r="D374">
            <v>0.95132800000000006</v>
          </cell>
          <cell r="E374">
            <v>0.56253999999999993</v>
          </cell>
        </row>
        <row r="375">
          <cell r="B375" t="str">
            <v>WESTBOROUGH</v>
          </cell>
          <cell r="C375">
            <v>328</v>
          </cell>
          <cell r="D375">
            <v>0.65090400000000004</v>
          </cell>
          <cell r="E375">
            <v>0.47066200000000002</v>
          </cell>
        </row>
        <row r="376">
          <cell r="B376" t="str">
            <v>WESTFIELD</v>
          </cell>
          <cell r="C376">
            <v>329</v>
          </cell>
          <cell r="D376">
            <v>0.73281200000000002</v>
          </cell>
          <cell r="E376">
            <v>0.6751640000000001</v>
          </cell>
        </row>
        <row r="377">
          <cell r="B377" t="str">
            <v>WESTFORD</v>
          </cell>
          <cell r="C377">
            <v>330</v>
          </cell>
          <cell r="D377">
            <v>0.84860100000000005</v>
          </cell>
          <cell r="E377">
            <v>0.72471100000000011</v>
          </cell>
        </row>
        <row r="378">
          <cell r="B378" t="str">
            <v>WESTHAMPTON</v>
          </cell>
          <cell r="C378">
            <v>331</v>
          </cell>
          <cell r="D378">
            <v>0.94669700000000001</v>
          </cell>
          <cell r="E378">
            <v>0.79980999999999991</v>
          </cell>
        </row>
        <row r="379">
          <cell r="B379" t="str">
            <v>WESTMINSTER</v>
          </cell>
          <cell r="C379">
            <v>332</v>
          </cell>
          <cell r="D379">
            <v>0.80841600000000002</v>
          </cell>
          <cell r="E379">
            <v>0.68122399999999994</v>
          </cell>
        </row>
        <row r="380">
          <cell r="B380" t="str">
            <v>WESTON</v>
          </cell>
          <cell r="C380">
            <v>333</v>
          </cell>
          <cell r="D380">
            <v>0.95612799999999998</v>
          </cell>
          <cell r="E380">
            <v>0.92592699999999994</v>
          </cell>
        </row>
        <row r="381">
          <cell r="B381" t="str">
            <v>WESTPORT</v>
          </cell>
          <cell r="C381">
            <v>334</v>
          </cell>
          <cell r="D381">
            <v>0.92565700000000006</v>
          </cell>
          <cell r="E381">
            <v>0.83309</v>
          </cell>
        </row>
        <row r="382">
          <cell r="B382" t="str">
            <v>WESTWOOD</v>
          </cell>
          <cell r="C382">
            <v>335</v>
          </cell>
          <cell r="D382">
            <v>0.75422900000000004</v>
          </cell>
          <cell r="E382">
            <v>0.619977</v>
          </cell>
        </row>
        <row r="383">
          <cell r="B383" t="str">
            <v>WEYMOUTH</v>
          </cell>
          <cell r="C383">
            <v>336</v>
          </cell>
          <cell r="D383">
            <v>0.77061099999999993</v>
          </cell>
          <cell r="E383">
            <v>0.75595200000000007</v>
          </cell>
        </row>
        <row r="384">
          <cell r="B384" t="str">
            <v>WHATELY</v>
          </cell>
          <cell r="C384">
            <v>337</v>
          </cell>
          <cell r="D384">
            <v>0.7443550000000001</v>
          </cell>
          <cell r="E384">
            <v>0.69128000000000001</v>
          </cell>
        </row>
        <row r="385">
          <cell r="B385" t="str">
            <v>WHITMAN</v>
          </cell>
          <cell r="C385">
            <v>338</v>
          </cell>
          <cell r="D385">
            <v>0.85997600000000007</v>
          </cell>
          <cell r="E385">
            <v>0.78217999999999999</v>
          </cell>
        </row>
        <row r="386">
          <cell r="B386" t="str">
            <v>WILBRAHAM</v>
          </cell>
          <cell r="C386">
            <v>339</v>
          </cell>
          <cell r="D386">
            <v>0.88489700000000004</v>
          </cell>
          <cell r="E386">
            <v>0.86376999999999993</v>
          </cell>
        </row>
        <row r="387">
          <cell r="B387" t="str">
            <v>WILLIAMSBURG</v>
          </cell>
          <cell r="C387">
            <v>340</v>
          </cell>
          <cell r="D387">
            <v>0.90867999999999993</v>
          </cell>
          <cell r="E387">
            <v>0.75373000000000001</v>
          </cell>
        </row>
        <row r="388">
          <cell r="B388" t="str">
            <v>WILLIAMSTOWN</v>
          </cell>
          <cell r="C388">
            <v>341</v>
          </cell>
          <cell r="D388">
            <v>0.89287099999999997</v>
          </cell>
          <cell r="E388">
            <v>0.75762399999999996</v>
          </cell>
        </row>
        <row r="389">
          <cell r="B389" t="str">
            <v>WILMINGTON</v>
          </cell>
          <cell r="C389">
            <v>342</v>
          </cell>
          <cell r="D389">
            <v>0.59186799999999995</v>
          </cell>
          <cell r="E389">
            <v>0.40000999999999998</v>
          </cell>
        </row>
        <row r="390">
          <cell r="B390" t="str">
            <v>WINCHENDON</v>
          </cell>
          <cell r="C390">
            <v>343</v>
          </cell>
          <cell r="D390">
            <v>0.89991399999999999</v>
          </cell>
          <cell r="E390">
            <v>0.72</v>
          </cell>
        </row>
        <row r="391">
          <cell r="B391" t="str">
            <v>WINCHESTER</v>
          </cell>
          <cell r="C391">
            <v>344</v>
          </cell>
          <cell r="D391">
            <v>0.95233900000000005</v>
          </cell>
          <cell r="E391">
            <v>0.87034000000000011</v>
          </cell>
        </row>
        <row r="392">
          <cell r="B392" t="str">
            <v>WINDSOR</v>
          </cell>
          <cell r="C392">
            <v>345</v>
          </cell>
          <cell r="D392">
            <v>0.92715400000000003</v>
          </cell>
          <cell r="E392">
            <v>0.70743</v>
          </cell>
        </row>
        <row r="393">
          <cell r="B393" t="str">
            <v>WINTHROP</v>
          </cell>
          <cell r="C393">
            <v>346</v>
          </cell>
          <cell r="D393">
            <v>0.93048399999999998</v>
          </cell>
          <cell r="E393">
            <v>0.91525899999999993</v>
          </cell>
        </row>
        <row r="394">
          <cell r="B394" t="str">
            <v>WOBURN</v>
          </cell>
          <cell r="C394">
            <v>347</v>
          </cell>
          <cell r="D394">
            <v>0.47895299999999996</v>
          </cell>
          <cell r="E394">
            <v>0.39077100000000003</v>
          </cell>
        </row>
        <row r="395">
          <cell r="B395" t="str">
            <v>WORCESTER</v>
          </cell>
          <cell r="C395">
            <v>348</v>
          </cell>
          <cell r="D395">
            <v>0.59981200000000001</v>
          </cell>
          <cell r="E395">
            <v>0.54122100000000006</v>
          </cell>
        </row>
        <row r="396">
          <cell r="B396" t="str">
            <v>WORTHINGTON</v>
          </cell>
          <cell r="C396">
            <v>349</v>
          </cell>
          <cell r="D396">
            <v>0.93032799999999993</v>
          </cell>
          <cell r="E396">
            <v>0.74683999999999995</v>
          </cell>
        </row>
        <row r="397">
          <cell r="B397" t="str">
            <v>WRENTHAM</v>
          </cell>
          <cell r="C397">
            <v>350</v>
          </cell>
          <cell r="D397">
            <v>0.74398700000000006</v>
          </cell>
          <cell r="E397">
            <v>0.74398700000000006</v>
          </cell>
        </row>
        <row r="398">
          <cell r="B398" t="str">
            <v>YARMOUTH</v>
          </cell>
          <cell r="C398">
            <v>351</v>
          </cell>
          <cell r="D398">
            <v>0.90186599999999995</v>
          </cell>
          <cell r="E398">
            <v>0.82161699999999993</v>
          </cell>
        </row>
        <row r="399">
          <cell r="B399" t="str">
            <v>CITY/TOWN/DISTRICT</v>
          </cell>
          <cell r="C399">
            <v>352</v>
          </cell>
          <cell r="D399">
            <v>0</v>
          </cell>
          <cell r="E399">
            <v>0</v>
          </cell>
        </row>
        <row r="400">
          <cell r="B400" t="str">
            <v>DEVENS</v>
          </cell>
          <cell r="C400">
            <v>840</v>
          </cell>
          <cell r="D400">
            <v>0.12202299999999999</v>
          </cell>
          <cell r="E400">
            <v>0.10925900000000001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50">
          <cell r="L50" t="e">
            <v>#DIV/0!</v>
          </cell>
        </row>
        <row r="51">
          <cell r="L51" t="e">
            <v>#DIV/0!</v>
          </cell>
        </row>
        <row r="52">
          <cell r="L52" t="e">
            <v>#DIV/0!</v>
          </cell>
        </row>
        <row r="53">
          <cell r="L53" t="e">
            <v>#DIV/0!</v>
          </cell>
        </row>
        <row r="54">
          <cell r="L54" t="e">
            <v>#DIV/0!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TART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R&amp;O"/>
      <sheetName val="LA4"/>
      <sheetName val="LA7"/>
      <sheetName val="CHAPTER 200"/>
      <sheetName val="SELECT-CITY OR TOWN"/>
      <sheetName val="LA13 Top"/>
      <sheetName val="LA13 Bottom"/>
      <sheetName val="LA-13A"/>
      <sheetName val="PP Audit Spreadsheet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Sheet1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2">
          <cell r="D32" t="e">
            <v>#DIV/0!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TART"/>
      <sheetName val="TAX TITLE FORM"/>
      <sheetName val="A-1"/>
      <sheetName val="A-2(1ST)"/>
      <sheetName val="A-2(2ND)"/>
      <sheetName val="A-2(3RD)"/>
      <sheetName val="A-2(4TH)"/>
      <sheetName val="A-2(5TH)"/>
      <sheetName val="A-2(6TH)"/>
      <sheetName val="A-2(7TH)"/>
      <sheetName val="A-3"/>
      <sheetName val="A-4"/>
      <sheetName val="B-1"/>
      <sheetName val="B-2"/>
      <sheetName val="OL-1"/>
      <sheetName val="DE-1"/>
      <sheetName val="R&amp;O"/>
      <sheetName val="LA4"/>
      <sheetName val="LA7"/>
      <sheetName val="CHAPTER 200"/>
      <sheetName val="SELECT-CITY OR TOWN"/>
      <sheetName val="LA13 Top"/>
      <sheetName val="LA13 Bottom"/>
      <sheetName val="LA-13A"/>
      <sheetName val="PP Audit Spreadsheet"/>
      <sheetName val="LEVYLIMIT"/>
      <sheetName val="OPTIONS TABLE OLD"/>
      <sheetName val="OPTIONS TABLE"/>
      <sheetName val="LA5 INPUT"/>
      <sheetName val="LA5 FORM"/>
      <sheetName val="RECAP PAGE 1"/>
      <sheetName val="RECAP PAGE 2"/>
      <sheetName val="RECAP PAGE 3"/>
      <sheetName val="RECAP PAGE 4"/>
      <sheetName val="PRO FORMA PAGE 1"/>
      <sheetName val="PRO FORMA PAGE 2"/>
      <sheetName val="PRO FORMA PAGE 3"/>
      <sheetName val="PRO FORMA PAGE 4"/>
      <sheetName val="Sheet1"/>
      <sheetName val="Sheet2"/>
      <sheetName val="Sheet3"/>
      <sheetName val="Sheet4"/>
      <sheetName val="Module2"/>
      <sheetName val="Module15"/>
      <sheetName val="Module30"/>
      <sheetName val="Module35"/>
      <sheetName val="Module37"/>
      <sheetName val="Module38"/>
      <sheetName val="Module42"/>
      <sheetName val="Module44"/>
      <sheetName val="Module46"/>
      <sheetName val="Module45"/>
      <sheetName val="Module47"/>
      <sheetName val="Module48"/>
      <sheetName val="Module49"/>
      <sheetName val="Module50"/>
      <sheetName val="Module51"/>
      <sheetName val="Module52"/>
      <sheetName val="Module53"/>
      <sheetName val="Sheet6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6">
          <cell r="J226">
            <v>0</v>
          </cell>
        </row>
      </sheetData>
      <sheetData sheetId="17" refreshError="1"/>
      <sheetData sheetId="18">
        <row r="35">
          <cell r="I35">
            <v>23335027792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28">
          <cell r="H28" t="e">
            <v>#VALUE!</v>
          </cell>
        </row>
      </sheetData>
      <sheetData sheetId="24">
        <row r="19">
          <cell r="E19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69"/>
  <sheetViews>
    <sheetView showGridLines="0" tabSelected="1" zoomScaleNormal="100" workbookViewId="0">
      <selection activeCell="C6" sqref="C6"/>
    </sheetView>
  </sheetViews>
  <sheetFormatPr defaultColWidth="8.85546875" defaultRowHeight="15" x14ac:dyDescent="0.25"/>
  <cols>
    <col min="1" max="1" width="8.85546875" style="4"/>
    <col min="2" max="2" width="20.140625" style="4" customWidth="1"/>
    <col min="3" max="3" width="17.140625" style="4" customWidth="1"/>
    <col min="4" max="4" width="19" style="4" bestFit="1" customWidth="1"/>
    <col min="5" max="5" width="19.7109375" style="4" bestFit="1" customWidth="1"/>
    <col min="6" max="6" width="18.7109375" style="4" customWidth="1"/>
    <col min="7" max="7" width="20.140625" style="4" customWidth="1"/>
    <col min="8" max="11" width="8.85546875" style="4"/>
    <col min="12" max="12" width="0" style="4" hidden="1" customWidth="1"/>
    <col min="13" max="13" width="15" style="4" hidden="1" customWidth="1"/>
    <col min="14" max="14" width="0" style="4" hidden="1" customWidth="1"/>
    <col min="15" max="15" width="16" style="4" hidden="1" customWidth="1"/>
    <col min="16" max="54" width="0" style="4" hidden="1" customWidth="1"/>
    <col min="55" max="16384" width="8.85546875" style="4"/>
  </cols>
  <sheetData>
    <row r="1" spans="1:17" ht="18.75" x14ac:dyDescent="0.3">
      <c r="B1" s="15" t="s">
        <v>23</v>
      </c>
      <c r="C1" s="17"/>
      <c r="D1" s="17"/>
    </row>
    <row r="2" spans="1:17" ht="18.75" x14ac:dyDescent="0.3">
      <c r="B2" s="15" t="s">
        <v>20</v>
      </c>
      <c r="C2" s="17"/>
      <c r="D2" s="17"/>
      <c r="E2" s="18"/>
      <c r="H2" s="4" t="s">
        <v>0</v>
      </c>
    </row>
    <row r="4" spans="1:17" ht="21" customHeight="1" x14ac:dyDescent="0.25">
      <c r="B4" s="17" t="s">
        <v>21</v>
      </c>
      <c r="C4" s="100" t="s">
        <v>41</v>
      </c>
      <c r="D4" s="101"/>
    </row>
    <row r="5" spans="1:17" s="19" customFormat="1" ht="10.15" customHeight="1" x14ac:dyDescent="0.25">
      <c r="B5" s="20"/>
      <c r="C5" s="4"/>
      <c r="D5" s="4"/>
    </row>
    <row r="6" spans="1:17" ht="21" customHeight="1" x14ac:dyDescent="0.3">
      <c r="B6" s="17" t="s">
        <v>22</v>
      </c>
      <c r="C6" s="82">
        <v>2027</v>
      </c>
      <c r="E6" s="84" t="s">
        <v>42</v>
      </c>
    </row>
    <row r="7" spans="1:17" x14ac:dyDescent="0.25">
      <c r="B7"/>
      <c r="C7"/>
      <c r="D7"/>
    </row>
    <row r="8" spans="1:17" ht="15.75" x14ac:dyDescent="0.25">
      <c r="A8" s="21"/>
      <c r="B8" s="31" t="s">
        <v>1</v>
      </c>
      <c r="C8" s="32"/>
      <c r="D8" s="33"/>
      <c r="E8" s="22"/>
      <c r="F8" s="22"/>
      <c r="G8" s="22"/>
      <c r="H8" s="22"/>
    </row>
    <row r="9" spans="1:17" ht="15.75" x14ac:dyDescent="0.25">
      <c r="A9" s="21"/>
      <c r="B9" s="49" t="s">
        <v>49</v>
      </c>
      <c r="C9" s="34"/>
      <c r="D9" s="35"/>
      <c r="E9" s="23"/>
      <c r="F9" s="24" t="s">
        <v>2</v>
      </c>
      <c r="G9" s="79">
        <f>63335726-50000</f>
        <v>63285726</v>
      </c>
      <c r="H9" s="22"/>
      <c r="J9" s="4" t="s">
        <v>26</v>
      </c>
    </row>
    <row r="10" spans="1:17" ht="15.75" x14ac:dyDescent="0.25">
      <c r="A10" s="21"/>
      <c r="B10" s="49" t="s">
        <v>40</v>
      </c>
      <c r="C10" s="34"/>
      <c r="D10" s="35"/>
      <c r="E10" s="23"/>
      <c r="F10" s="25"/>
      <c r="G10" s="80">
        <v>25585976</v>
      </c>
      <c r="H10" s="22"/>
    </row>
    <row r="11" spans="1:17" ht="16.5" thickBot="1" x14ac:dyDescent="0.3">
      <c r="A11" s="21"/>
      <c r="B11" s="49" t="s">
        <v>3</v>
      </c>
      <c r="C11" s="34"/>
      <c r="D11" s="35"/>
      <c r="E11" s="23"/>
      <c r="F11" s="24" t="s">
        <v>2</v>
      </c>
      <c r="G11" s="73">
        <f>G9-G10</f>
        <v>37699750</v>
      </c>
      <c r="H11" s="22"/>
    </row>
    <row r="12" spans="1:17" ht="21.75" thickTop="1" thickBot="1" x14ac:dyDescent="0.35">
      <c r="A12" s="21"/>
      <c r="B12" s="49" t="s">
        <v>4</v>
      </c>
      <c r="C12" s="36"/>
      <c r="D12" s="35"/>
      <c r="E12" s="23"/>
      <c r="F12" s="26"/>
      <c r="G12" s="26"/>
      <c r="H12" s="22"/>
    </row>
    <row r="13" spans="1:17" x14ac:dyDescent="0.25">
      <c r="A13" s="21"/>
      <c r="B13" s="37"/>
      <c r="C13" s="38" t="s">
        <v>5</v>
      </c>
      <c r="D13" s="38" t="s">
        <v>6</v>
      </c>
      <c r="E13" s="38" t="s">
        <v>7</v>
      </c>
      <c r="F13" s="16" t="s">
        <v>8</v>
      </c>
      <c r="G13" s="39" t="s">
        <v>9</v>
      </c>
      <c r="H13" s="22"/>
      <c r="O13" s="27"/>
    </row>
    <row r="14" spans="1:17" ht="57.75" thickBot="1" x14ac:dyDescent="0.3">
      <c r="A14" s="28"/>
      <c r="B14" s="40" t="s">
        <v>10</v>
      </c>
      <c r="C14" s="1" t="s">
        <v>38</v>
      </c>
      <c r="D14" s="6" t="s">
        <v>11</v>
      </c>
      <c r="E14" s="1" t="s">
        <v>39</v>
      </c>
      <c r="F14" s="2" t="s">
        <v>12</v>
      </c>
      <c r="G14" s="3" t="s">
        <v>28</v>
      </c>
      <c r="H14" s="29"/>
      <c r="O14" s="4" t="s">
        <v>30</v>
      </c>
      <c r="P14" s="4" t="s">
        <v>24</v>
      </c>
      <c r="Q14" t="e">
        <f>ROUND(D15/valres*1000,2)</f>
        <v>#REF!</v>
      </c>
    </row>
    <row r="15" spans="1:17" x14ac:dyDescent="0.25">
      <c r="A15" s="21"/>
      <c r="B15" s="41" t="s">
        <v>13</v>
      </c>
      <c r="C15" s="56">
        <v>0.76526846000000004</v>
      </c>
      <c r="D15" s="7">
        <f>C15*TLEVY</f>
        <v>28850429.624885</v>
      </c>
      <c r="E15" s="52">
        <v>3033739224</v>
      </c>
      <c r="F15" s="42">
        <f>(D15/E15)*1000</f>
        <v>9.5098581304050143</v>
      </c>
      <c r="G15" s="43">
        <f>(E15*F15)/1000</f>
        <v>28850429.624884997</v>
      </c>
      <c r="H15" s="30"/>
      <c r="O15"/>
      <c r="P15"/>
      <c r="Q15"/>
    </row>
    <row r="16" spans="1:17" x14ac:dyDescent="0.25">
      <c r="A16" s="21"/>
      <c r="B16" s="41" t="s">
        <v>29</v>
      </c>
      <c r="C16" s="57"/>
      <c r="D16" s="8"/>
      <c r="E16" s="52"/>
      <c r="F16" s="42"/>
      <c r="G16" s="43">
        <f>IF(ISERR(E16*F16)=TRUE,"",ROUND(E16*F16/1000,2))</f>
        <v>0</v>
      </c>
      <c r="H16" s="30"/>
      <c r="L16" s="4" t="e">
        <f>exemresnew</f>
        <v>#REF!</v>
      </c>
      <c r="O16" s="4" t="s">
        <v>31</v>
      </c>
      <c r="P16" s="4" t="s">
        <v>32</v>
      </c>
      <c r="Q16" s="51" t="e">
        <f>IF(valos=0,"",IF(OR(osdisc&gt;0,exemrespct&gt;0),ROUND(D17/valos*1000,2),F15))</f>
        <v>#REF!</v>
      </c>
    </row>
    <row r="17" spans="1:17" x14ac:dyDescent="0.25">
      <c r="A17" s="21"/>
      <c r="B17" s="44" t="s">
        <v>14</v>
      </c>
      <c r="C17" s="58">
        <v>0</v>
      </c>
      <c r="D17" s="7">
        <f>C17*TLEVY</f>
        <v>0</v>
      </c>
      <c r="E17" s="52"/>
      <c r="F17" s="42"/>
      <c r="G17" s="43">
        <f t="shared" ref="G17:G20" si="0">IF(ISERR(E17*F17)=TRUE,"",ROUND(E17*F17/1000,2))</f>
        <v>0</v>
      </c>
      <c r="H17" s="30"/>
      <c r="L17" s="4" t="e">
        <f>valres</f>
        <v>#REF!</v>
      </c>
      <c r="O17" s="4" t="s">
        <v>37</v>
      </c>
      <c r="P17" s="4" t="s">
        <v>33</v>
      </c>
      <c r="Q17" t="e">
        <f>ROUND(D18/valcom*1000,2)</f>
        <v>#REF!</v>
      </c>
    </row>
    <row r="18" spans="1:17" x14ac:dyDescent="0.25">
      <c r="A18" s="21"/>
      <c r="B18" s="45" t="s">
        <v>15</v>
      </c>
      <c r="C18" s="59">
        <v>0.16101320999999999</v>
      </c>
      <c r="D18" s="7">
        <f>C18*TLEVY</f>
        <v>6070157.7636974994</v>
      </c>
      <c r="E18" s="52">
        <v>322367090</v>
      </c>
      <c r="F18" s="42">
        <f t="shared" ref="F18:F22" si="1">(D18/E18)*1000</f>
        <v>18.829954893030486</v>
      </c>
      <c r="G18" s="43">
        <f t="shared" si="0"/>
        <v>6070157.7599999998</v>
      </c>
      <c r="H18" s="30"/>
      <c r="O18"/>
      <c r="P18"/>
      <c r="Q18"/>
    </row>
    <row r="19" spans="1:17" x14ac:dyDescent="0.25">
      <c r="A19" s="21"/>
      <c r="B19" s="41" t="s">
        <v>29</v>
      </c>
      <c r="C19" s="60"/>
      <c r="D19" s="8"/>
      <c r="E19" s="52"/>
      <c r="F19" s="42"/>
      <c r="G19" s="43">
        <f t="shared" si="0"/>
        <v>0</v>
      </c>
      <c r="H19" s="30"/>
      <c r="O19" s="4" t="s">
        <v>34</v>
      </c>
      <c r="P19" s="4" t="s">
        <v>25</v>
      </c>
      <c r="Q19" t="e">
        <f>ROUND(D20/valind*1000,2)</f>
        <v>#REF!</v>
      </c>
    </row>
    <row r="20" spans="1:17" x14ac:dyDescent="0.25">
      <c r="A20" s="21"/>
      <c r="B20" s="45" t="s">
        <v>16</v>
      </c>
      <c r="C20" s="61">
        <v>1.9611960000000001E-2</v>
      </c>
      <c r="D20" s="9">
        <f>C20*TLEVY</f>
        <v>739365.98901000002</v>
      </c>
      <c r="E20" s="55">
        <v>39265419</v>
      </c>
      <c r="F20" s="42">
        <f t="shared" si="1"/>
        <v>18.829952865395374</v>
      </c>
      <c r="G20" s="46">
        <f t="shared" si="0"/>
        <v>739365.99</v>
      </c>
      <c r="H20" s="30"/>
      <c r="O20"/>
      <c r="P20"/>
      <c r="Q20"/>
    </row>
    <row r="21" spans="1:17" x14ac:dyDescent="0.25">
      <c r="A21" s="21"/>
      <c r="B21" s="47" t="s">
        <v>17</v>
      </c>
      <c r="C21" s="62">
        <f>SUM(C15:C20)</f>
        <v>0.94589363000000004</v>
      </c>
      <c r="D21" s="10"/>
      <c r="E21" s="53">
        <f>E15+E17+E18+E20</f>
        <v>3395371733</v>
      </c>
      <c r="F21" s="42"/>
      <c r="G21" s="11">
        <f>SUM(G15:G20)</f>
        <v>35659953.374885</v>
      </c>
      <c r="H21" s="30"/>
      <c r="O21" s="4" t="s">
        <v>35</v>
      </c>
      <c r="P21" s="4" t="s">
        <v>36</v>
      </c>
      <c r="Q21" t="e">
        <f>ROUND(D22/valpp*1000,2)</f>
        <v>#REF!</v>
      </c>
    </row>
    <row r="22" spans="1:17" x14ac:dyDescent="0.25">
      <c r="A22" s="21"/>
      <c r="B22" s="45" t="s">
        <v>18</v>
      </c>
      <c r="C22" s="61">
        <v>5.4106370000000001E-2</v>
      </c>
      <c r="D22" s="7">
        <f>C22*TLEVY</f>
        <v>2039796.6224074999</v>
      </c>
      <c r="E22" s="55">
        <v>108327220</v>
      </c>
      <c r="F22" s="42">
        <f t="shared" si="1"/>
        <v>18.829954487962489</v>
      </c>
      <c r="G22" s="11">
        <f>IF(ISERR(E22*F22)=TRUE,0,ROUND(E22*F22/1000,2))</f>
        <v>2039796.62</v>
      </c>
      <c r="H22" s="30"/>
      <c r="Q22" s="50"/>
    </row>
    <row r="23" spans="1:17" ht="15.75" thickBot="1" x14ac:dyDescent="0.3">
      <c r="A23" s="21"/>
      <c r="B23" s="48" t="s">
        <v>19</v>
      </c>
      <c r="C23" s="63">
        <f>SUM(C21:C22)</f>
        <v>1</v>
      </c>
      <c r="D23" s="12"/>
      <c r="E23" s="54">
        <f>E21+E22</f>
        <v>3503698953</v>
      </c>
      <c r="F23" s="12"/>
      <c r="G23" s="13">
        <f>SUM(G21+G22)</f>
        <v>37699749.994884998</v>
      </c>
      <c r="H23" s="22"/>
    </row>
    <row r="24" spans="1:17" x14ac:dyDescent="0.25">
      <c r="B24"/>
      <c r="C24"/>
      <c r="D24"/>
      <c r="E24"/>
      <c r="F24"/>
      <c r="G24"/>
    </row>
    <row r="25" spans="1:17" s="64" customFormat="1" x14ac:dyDescent="0.25">
      <c r="B25" s="96" t="s">
        <v>54</v>
      </c>
    </row>
    <row r="26" spans="1:17" s="64" customFormat="1" ht="15" customHeight="1" x14ac:dyDescent="0.25">
      <c r="B26" s="86"/>
      <c r="C26" s="86"/>
      <c r="D26" s="86"/>
      <c r="E26" s="86"/>
      <c r="F26" s="86"/>
      <c r="G26" s="86"/>
      <c r="H26" s="83"/>
    </row>
    <row r="27" spans="1:17" s="65" customFormat="1" x14ac:dyDescent="0.25">
      <c r="A27" s="74"/>
      <c r="B27" s="86"/>
      <c r="C27" s="86"/>
      <c r="D27" s="86"/>
      <c r="E27" s="86" t="s">
        <v>50</v>
      </c>
      <c r="F27" s="86"/>
      <c r="G27" s="86" t="s">
        <v>52</v>
      </c>
      <c r="H27" s="83"/>
    </row>
    <row r="28" spans="1:17" s="65" customFormat="1" x14ac:dyDescent="0.25">
      <c r="B28" s="75" t="s">
        <v>43</v>
      </c>
      <c r="E28" s="65" t="s">
        <v>51</v>
      </c>
      <c r="G28" s="85" t="s">
        <v>53</v>
      </c>
    </row>
    <row r="29" spans="1:17" s="64" customFormat="1" x14ac:dyDescent="0.25">
      <c r="B29" s="81">
        <v>450000</v>
      </c>
      <c r="C29" s="76"/>
      <c r="D29" s="76"/>
      <c r="E29" s="77">
        <f>(B29/1000)*F15</f>
        <v>4279.4361586822561</v>
      </c>
      <c r="F29" s="78"/>
      <c r="G29" s="92">
        <f>E29-((B29/1000)*9.19)</f>
        <v>143.93615868225606</v>
      </c>
    </row>
    <row r="30" spans="1:17" s="64" customFormat="1" x14ac:dyDescent="0.25">
      <c r="B30" s="91"/>
      <c r="C30" s="89"/>
      <c r="D30" s="89"/>
      <c r="E30" s="90"/>
      <c r="F30" s="89"/>
      <c r="G30" s="88"/>
    </row>
    <row r="31" spans="1:17" x14ac:dyDescent="0.25">
      <c r="B31" s="64"/>
      <c r="C31" s="64"/>
      <c r="D31" s="64"/>
      <c r="E31" s="86" t="s">
        <v>50</v>
      </c>
      <c r="F31" s="86"/>
      <c r="G31" s="86" t="s">
        <v>52</v>
      </c>
    </row>
    <row r="32" spans="1:17" x14ac:dyDescent="0.25">
      <c r="B32" s="75" t="s">
        <v>46</v>
      </c>
      <c r="C32" s="65"/>
      <c r="D32" s="65"/>
      <c r="E32" s="65" t="s">
        <v>51</v>
      </c>
      <c r="F32" s="65"/>
      <c r="G32" s="85" t="s">
        <v>53</v>
      </c>
    </row>
    <row r="33" spans="2:7" x14ac:dyDescent="0.25">
      <c r="B33" s="81">
        <v>750000</v>
      </c>
      <c r="C33" s="76"/>
      <c r="D33" s="76"/>
      <c r="E33" s="77">
        <f>(B33/1000)*F18</f>
        <v>14122.466169772864</v>
      </c>
      <c r="F33" s="78"/>
      <c r="G33" s="93">
        <f>E33-((B33/1000*18.2))</f>
        <v>472.4661697728643</v>
      </c>
    </row>
    <row r="49" spans="1:4" s="64" customFormat="1" ht="14.25" x14ac:dyDescent="0.2"/>
    <row r="50" spans="1:4" s="64" customFormat="1" ht="14.25" x14ac:dyDescent="0.2"/>
    <row r="51" spans="1:4" s="64" customFormat="1" ht="14.25" x14ac:dyDescent="0.2"/>
    <row r="52" spans="1:4" s="64" customFormat="1" x14ac:dyDescent="0.25">
      <c r="B52" s="65"/>
    </row>
    <row r="53" spans="1:4" s="64" customFormat="1" ht="14.25" x14ac:dyDescent="0.2"/>
    <row r="54" spans="1:4" s="64" customFormat="1" ht="14.25" x14ac:dyDescent="0.2">
      <c r="D54" s="66"/>
    </row>
    <row r="55" spans="1:4" s="64" customFormat="1" ht="14.25" hidden="1" x14ac:dyDescent="0.2"/>
    <row r="56" spans="1:4" s="64" customFormat="1" ht="14.25" hidden="1" x14ac:dyDescent="0.2"/>
    <row r="57" spans="1:4" s="64" customFormat="1" ht="14.25" hidden="1" x14ac:dyDescent="0.2"/>
    <row r="58" spans="1:4" s="64" customFormat="1" ht="14.25" hidden="1" x14ac:dyDescent="0.2">
      <c r="A58" s="67" t="s">
        <v>27</v>
      </c>
      <c r="B58" s="67"/>
      <c r="C58" s="68"/>
    </row>
    <row r="59" spans="1:4" s="64" customFormat="1" ht="14.25" hidden="1" x14ac:dyDescent="0.2">
      <c r="B59" s="67"/>
      <c r="D59" s="69"/>
    </row>
    <row r="60" spans="1:4" s="64" customFormat="1" ht="14.25" hidden="1" x14ac:dyDescent="0.2">
      <c r="B60" s="67"/>
      <c r="D60" s="69"/>
    </row>
    <row r="61" spans="1:4" s="64" customFormat="1" ht="14.25" hidden="1" x14ac:dyDescent="0.2">
      <c r="B61" s="67"/>
      <c r="D61" s="69"/>
    </row>
    <row r="62" spans="1:4" s="64" customFormat="1" ht="14.25" hidden="1" x14ac:dyDescent="0.2"/>
    <row r="63" spans="1:4" s="64" customFormat="1" ht="14.25" hidden="1" x14ac:dyDescent="0.2">
      <c r="D63" s="70"/>
    </row>
    <row r="64" spans="1:4" s="64" customFormat="1" ht="14.25" hidden="1" x14ac:dyDescent="0.2">
      <c r="D64" s="70"/>
    </row>
    <row r="65" spans="3:5" s="64" customFormat="1" ht="14.25" hidden="1" x14ac:dyDescent="0.2"/>
    <row r="66" spans="3:5" s="64" customFormat="1" ht="14.25" hidden="1" x14ac:dyDescent="0.2">
      <c r="D66" s="70"/>
      <c r="E66" s="71"/>
    </row>
    <row r="67" spans="3:5" s="64" customFormat="1" ht="14.25" hidden="1" x14ac:dyDescent="0.2"/>
    <row r="68" spans="3:5" s="64" customFormat="1" ht="14.25" hidden="1" x14ac:dyDescent="0.2"/>
    <row r="69" spans="3:5" s="64" customFormat="1" ht="14.25" x14ac:dyDescent="0.2">
      <c r="C69" s="72"/>
    </row>
  </sheetData>
  <sheetProtection sheet="1" objects="1" scenarios="1"/>
  <mergeCells count="1">
    <mergeCell ref="C4:D4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3285-6201-4AF2-8745-ED7AFEBB0503}">
  <sheetPr>
    <pageSetUpPr fitToPage="1"/>
  </sheetPr>
  <dimension ref="A1:Q68"/>
  <sheetViews>
    <sheetView showGridLines="0" zoomScaleNormal="100" workbookViewId="0">
      <selection activeCell="C4" sqref="C4:D4"/>
    </sheetView>
  </sheetViews>
  <sheetFormatPr defaultColWidth="8.85546875" defaultRowHeight="15" x14ac:dyDescent="0.25"/>
  <cols>
    <col min="1" max="1" width="8.85546875" style="4"/>
    <col min="2" max="2" width="20.140625" style="4" customWidth="1"/>
    <col min="3" max="3" width="17.140625" style="4" customWidth="1"/>
    <col min="4" max="4" width="19" style="4" bestFit="1" customWidth="1"/>
    <col min="5" max="5" width="19.7109375" style="4" bestFit="1" customWidth="1"/>
    <col min="6" max="6" width="18.7109375" style="4" customWidth="1"/>
    <col min="7" max="7" width="20.140625" style="4" customWidth="1"/>
    <col min="8" max="11" width="8.85546875" style="4"/>
    <col min="12" max="12" width="0" style="4" hidden="1" customWidth="1"/>
    <col min="13" max="13" width="15" style="4" hidden="1" customWidth="1"/>
    <col min="14" max="14" width="0" style="4" hidden="1" customWidth="1"/>
    <col min="15" max="15" width="16" style="4" hidden="1" customWidth="1"/>
    <col min="16" max="54" width="0" style="4" hidden="1" customWidth="1"/>
    <col min="55" max="16384" width="8.85546875" style="4"/>
  </cols>
  <sheetData>
    <row r="1" spans="1:17" ht="18.75" x14ac:dyDescent="0.3">
      <c r="B1" s="15" t="s">
        <v>23</v>
      </c>
      <c r="C1" s="17"/>
      <c r="D1" s="17"/>
    </row>
    <row r="2" spans="1:17" ht="18.75" x14ac:dyDescent="0.3">
      <c r="B2" s="15" t="s">
        <v>20</v>
      </c>
      <c r="C2" s="17"/>
      <c r="D2" s="17"/>
      <c r="E2" s="18"/>
      <c r="H2" s="4" t="s">
        <v>0</v>
      </c>
    </row>
    <row r="4" spans="1:17" ht="21" customHeight="1" x14ac:dyDescent="0.25">
      <c r="B4" s="17" t="s">
        <v>21</v>
      </c>
      <c r="C4" s="100" t="s">
        <v>41</v>
      </c>
      <c r="D4" s="101"/>
    </row>
    <row r="5" spans="1:17" s="19" customFormat="1" ht="10.15" customHeight="1" x14ac:dyDescent="0.25">
      <c r="B5" s="20"/>
      <c r="C5" s="4"/>
      <c r="D5" s="4"/>
    </row>
    <row r="6" spans="1:17" ht="21" customHeight="1" x14ac:dyDescent="0.3">
      <c r="B6" s="17" t="s">
        <v>22</v>
      </c>
      <c r="C6" s="82">
        <v>2027</v>
      </c>
      <c r="E6" s="84" t="s">
        <v>42</v>
      </c>
    </row>
    <row r="8" spans="1:17" ht="15.75" x14ac:dyDescent="0.25">
      <c r="A8" s="21"/>
      <c r="B8" s="31" t="s">
        <v>1</v>
      </c>
      <c r="C8" s="32"/>
      <c r="D8" s="33"/>
      <c r="E8" s="22"/>
      <c r="F8" s="22"/>
      <c r="G8" s="22"/>
      <c r="H8" s="22"/>
    </row>
    <row r="9" spans="1:17" ht="15.75" x14ac:dyDescent="0.25">
      <c r="A9" s="21"/>
      <c r="B9" s="49" t="s">
        <v>55</v>
      </c>
      <c r="C9" s="34"/>
      <c r="D9" s="35"/>
      <c r="E9" s="23"/>
      <c r="F9" s="24" t="s">
        <v>2</v>
      </c>
      <c r="G9" s="79">
        <f>63335726+760149-50000</f>
        <v>64045875</v>
      </c>
      <c r="H9" s="22"/>
      <c r="J9" s="4" t="s">
        <v>26</v>
      </c>
    </row>
    <row r="10" spans="1:17" ht="15.75" x14ac:dyDescent="0.25">
      <c r="A10" s="21"/>
      <c r="B10" s="49" t="s">
        <v>40</v>
      </c>
      <c r="C10" s="34"/>
      <c r="D10" s="35"/>
      <c r="E10" s="23"/>
      <c r="F10" s="25"/>
      <c r="G10" s="80">
        <v>25585976</v>
      </c>
      <c r="H10" s="22"/>
    </row>
    <row r="11" spans="1:17" ht="16.5" thickBot="1" x14ac:dyDescent="0.3">
      <c r="A11" s="21"/>
      <c r="B11" s="49" t="s">
        <v>3</v>
      </c>
      <c r="C11" s="34"/>
      <c r="D11" s="35"/>
      <c r="E11" s="23"/>
      <c r="F11" s="24" t="s">
        <v>2</v>
      </c>
      <c r="G11" s="73">
        <f>G9-G10</f>
        <v>38459899</v>
      </c>
      <c r="H11" s="22"/>
    </row>
    <row r="12" spans="1:17" ht="21.75" thickTop="1" thickBot="1" x14ac:dyDescent="0.35">
      <c r="A12" s="21"/>
      <c r="B12" s="49" t="s">
        <v>4</v>
      </c>
      <c r="C12" s="36"/>
      <c r="D12" s="35"/>
      <c r="E12" s="23"/>
      <c r="F12" s="26"/>
      <c r="G12" s="26"/>
      <c r="H12" s="22"/>
    </row>
    <row r="13" spans="1:17" x14ac:dyDescent="0.25">
      <c r="A13" s="21"/>
      <c r="B13" s="37"/>
      <c r="C13" s="38" t="s">
        <v>5</v>
      </c>
      <c r="D13" s="38" t="s">
        <v>6</v>
      </c>
      <c r="E13" s="38" t="s">
        <v>7</v>
      </c>
      <c r="F13" s="16" t="s">
        <v>8</v>
      </c>
      <c r="G13" s="39" t="s">
        <v>9</v>
      </c>
      <c r="H13" s="22"/>
      <c r="K13" s="98"/>
      <c r="O13" s="27"/>
    </row>
    <row r="14" spans="1:17" ht="57.75" thickBot="1" x14ac:dyDescent="0.3">
      <c r="A14" s="28"/>
      <c r="B14" s="40" t="s">
        <v>10</v>
      </c>
      <c r="C14" s="1" t="s">
        <v>38</v>
      </c>
      <c r="D14" s="6" t="s">
        <v>11</v>
      </c>
      <c r="E14" s="1" t="s">
        <v>39</v>
      </c>
      <c r="F14" s="2" t="s">
        <v>12</v>
      </c>
      <c r="G14" s="3" t="s">
        <v>28</v>
      </c>
      <c r="H14" s="29"/>
      <c r="O14" s="4" t="s">
        <v>30</v>
      </c>
      <c r="P14" s="4" t="s">
        <v>24</v>
      </c>
      <c r="Q14" t="e">
        <f>ROUND(D15/valres*1000,2)</f>
        <v>#REF!</v>
      </c>
    </row>
    <row r="15" spans="1:17" x14ac:dyDescent="0.25">
      <c r="A15" s="21"/>
      <c r="B15" s="41" t="s">
        <v>13</v>
      </c>
      <c r="C15" s="56">
        <v>0.76526846000000004</v>
      </c>
      <c r="D15" s="7">
        <f>C15*TLEVY</f>
        <v>29432147.679485541</v>
      </c>
      <c r="E15" s="52">
        <v>3033739224</v>
      </c>
      <c r="F15" s="42">
        <f>(D15/E15)*1000</f>
        <v>9.7016076552153709</v>
      </c>
      <c r="G15" s="43">
        <f>(E15*F15)/1000</f>
        <v>29432147.679485537</v>
      </c>
      <c r="H15" s="30"/>
      <c r="O15"/>
      <c r="P15"/>
      <c r="Q15"/>
    </row>
    <row r="16" spans="1:17" x14ac:dyDescent="0.25">
      <c r="A16" s="21"/>
      <c r="B16" s="41" t="s">
        <v>29</v>
      </c>
      <c r="C16" s="57"/>
      <c r="D16" s="8"/>
      <c r="E16" s="52"/>
      <c r="F16" s="42"/>
      <c r="G16" s="43">
        <f>IF(ISERR(E16*F16)=TRUE,"",ROUND(E16*F16/1000,2))</f>
        <v>0</v>
      </c>
      <c r="H16" s="30"/>
      <c r="L16" s="4" t="e">
        <f>exemresnew</f>
        <v>#REF!</v>
      </c>
      <c r="O16" s="4" t="s">
        <v>31</v>
      </c>
      <c r="P16" s="4" t="s">
        <v>32</v>
      </c>
      <c r="Q16" s="51" t="e">
        <f>IF(valos=0,"",IF(OR(osdisc&gt;0,exemrespct&gt;0),ROUND(D17/valos*1000,2),F15))</f>
        <v>#REF!</v>
      </c>
    </row>
    <row r="17" spans="1:17" x14ac:dyDescent="0.25">
      <c r="A17" s="21"/>
      <c r="B17" s="44" t="s">
        <v>14</v>
      </c>
      <c r="C17" s="58">
        <v>0</v>
      </c>
      <c r="D17" s="7">
        <f>C17*TLEVY</f>
        <v>0</v>
      </c>
      <c r="E17" s="52"/>
      <c r="F17" s="42"/>
      <c r="G17" s="43">
        <f t="shared" ref="G17:G20" si="0">IF(ISERR(E17*F17)=TRUE,"",ROUND(E17*F17/1000,2))</f>
        <v>0</v>
      </c>
      <c r="H17" s="30"/>
      <c r="L17" s="4" t="e">
        <f>valres</f>
        <v>#REF!</v>
      </c>
      <c r="O17" s="4" t="s">
        <v>37</v>
      </c>
      <c r="P17" s="4" t="s">
        <v>33</v>
      </c>
      <c r="Q17" t="e">
        <f>ROUND(D18/valcom*1000,2)</f>
        <v>#REF!</v>
      </c>
    </row>
    <row r="18" spans="1:17" x14ac:dyDescent="0.25">
      <c r="A18" s="21"/>
      <c r="B18" s="45" t="s">
        <v>15</v>
      </c>
      <c r="C18" s="59">
        <v>0.16101320999999999</v>
      </c>
      <c r="D18" s="7">
        <f>C18*TLEVY</f>
        <v>6192551.7942657899</v>
      </c>
      <c r="E18" s="52">
        <v>322367090</v>
      </c>
      <c r="F18" s="42">
        <f t="shared" ref="F18:F22" si="1">(D18/E18)*1000</f>
        <v>19.209627739189475</v>
      </c>
      <c r="G18" s="43">
        <f t="shared" si="0"/>
        <v>6192551.79</v>
      </c>
      <c r="H18" s="30"/>
      <c r="O18"/>
      <c r="P18"/>
      <c r="Q18"/>
    </row>
    <row r="19" spans="1:17" x14ac:dyDescent="0.25">
      <c r="A19" s="21"/>
      <c r="B19" s="41" t="s">
        <v>29</v>
      </c>
      <c r="C19" s="60"/>
      <c r="D19" s="8"/>
      <c r="E19" s="52"/>
      <c r="F19" s="42"/>
      <c r="G19" s="43">
        <f t="shared" si="0"/>
        <v>0</v>
      </c>
      <c r="H19" s="30"/>
      <c r="O19" s="4" t="s">
        <v>34</v>
      </c>
      <c r="P19" s="4" t="s">
        <v>25</v>
      </c>
      <c r="Q19" t="e">
        <f>ROUND(D20/valind*1000,2)</f>
        <v>#REF!</v>
      </c>
    </row>
    <row r="20" spans="1:17" x14ac:dyDescent="0.25">
      <c r="A20" s="21"/>
      <c r="B20" s="45" t="s">
        <v>16</v>
      </c>
      <c r="C20" s="61">
        <v>1.9611960000000001E-2</v>
      </c>
      <c r="D20" s="9">
        <f>C20*TLEVY</f>
        <v>754274.00079204002</v>
      </c>
      <c r="E20" s="55">
        <v>39265419</v>
      </c>
      <c r="F20" s="42">
        <f t="shared" si="1"/>
        <v>19.209625670670672</v>
      </c>
      <c r="G20" s="46">
        <f t="shared" si="0"/>
        <v>754274</v>
      </c>
      <c r="H20" s="30"/>
      <c r="O20"/>
      <c r="P20"/>
      <c r="Q20"/>
    </row>
    <row r="21" spans="1:17" x14ac:dyDescent="0.25">
      <c r="A21" s="21"/>
      <c r="B21" s="47" t="s">
        <v>17</v>
      </c>
      <c r="C21" s="62">
        <f>SUM(C15:C20)</f>
        <v>0.94589363000000004</v>
      </c>
      <c r="D21" s="10"/>
      <c r="E21" s="53">
        <f>E15+E17+E18+E20</f>
        <v>3395371733</v>
      </c>
      <c r="F21" s="42"/>
      <c r="G21" s="11">
        <f>SUM(G15:G20)</f>
        <v>36378973.469485536</v>
      </c>
      <c r="H21" s="30"/>
      <c r="O21" s="4" t="s">
        <v>35</v>
      </c>
      <c r="P21" s="4" t="s">
        <v>36</v>
      </c>
      <c r="Q21" t="e">
        <f>ROUND(D22/valpp*1000,2)</f>
        <v>#REF!</v>
      </c>
    </row>
    <row r="22" spans="1:17" x14ac:dyDescent="0.25">
      <c r="A22" s="21"/>
      <c r="B22" s="45" t="s">
        <v>18</v>
      </c>
      <c r="C22" s="61">
        <v>5.4106370000000001E-2</v>
      </c>
      <c r="D22" s="7">
        <f>C22*TLEVY</f>
        <v>2080925.5254566299</v>
      </c>
      <c r="E22" s="55">
        <v>108327220</v>
      </c>
      <c r="F22" s="42">
        <f t="shared" si="1"/>
        <v>19.209627325953992</v>
      </c>
      <c r="G22" s="11">
        <f>IF(ISERR(E22*F22)=TRUE,0,ROUND(E22*F22/1000,2))</f>
        <v>2080925.53</v>
      </c>
      <c r="H22" s="30"/>
      <c r="Q22" s="50"/>
    </row>
    <row r="23" spans="1:17" ht="15.75" thickBot="1" x14ac:dyDescent="0.3">
      <c r="A23" s="21"/>
      <c r="B23" s="48" t="s">
        <v>19</v>
      </c>
      <c r="C23" s="63">
        <f>SUM(C21:C22)</f>
        <v>1</v>
      </c>
      <c r="D23" s="12"/>
      <c r="E23" s="54">
        <f>E21+E22</f>
        <v>3503698953</v>
      </c>
      <c r="F23" s="12"/>
      <c r="G23" s="13">
        <f>SUM(G21+G22)</f>
        <v>38459898.999485537</v>
      </c>
      <c r="H23" s="22"/>
    </row>
    <row r="24" spans="1:17" x14ac:dyDescent="0.25">
      <c r="A24" s="21"/>
      <c r="B24" s="97"/>
      <c r="C24" s="97"/>
      <c r="D24" s="97"/>
      <c r="E24" s="97"/>
      <c r="F24" s="97"/>
      <c r="G24" s="97"/>
      <c r="H24" s="22"/>
    </row>
    <row r="25" spans="1:17" s="64" customFormat="1" ht="15" customHeight="1" x14ac:dyDescent="0.25">
      <c r="B25" s="96" t="s">
        <v>54</v>
      </c>
      <c r="C25" s="87"/>
      <c r="D25" s="87"/>
      <c r="E25" s="87"/>
      <c r="F25" s="87"/>
      <c r="G25" s="87"/>
      <c r="H25" s="94"/>
    </row>
    <row r="26" spans="1:17" s="64" customFormat="1" ht="15" customHeight="1" x14ac:dyDescent="0.25">
      <c r="B26" s="87"/>
      <c r="C26" s="87"/>
      <c r="D26" s="87"/>
      <c r="F26" s="87"/>
      <c r="H26" s="94"/>
    </row>
    <row r="27" spans="1:17" s="64" customFormat="1" ht="15" customHeight="1" x14ac:dyDescent="0.25">
      <c r="B27" s="95"/>
      <c r="C27" s="95"/>
      <c r="D27" s="95"/>
      <c r="E27" s="87" t="s">
        <v>50</v>
      </c>
      <c r="F27" s="95"/>
      <c r="G27" s="87" t="s">
        <v>52</v>
      </c>
      <c r="H27" s="94"/>
    </row>
    <row r="28" spans="1:17" s="65" customFormat="1" x14ac:dyDescent="0.25">
      <c r="A28" s="74"/>
      <c r="B28" s="75" t="s">
        <v>43</v>
      </c>
      <c r="E28" s="65" t="s">
        <v>51</v>
      </c>
      <c r="G28" s="85" t="s">
        <v>53</v>
      </c>
      <c r="H28" s="94"/>
    </row>
    <row r="29" spans="1:17" s="65" customFormat="1" x14ac:dyDescent="0.25">
      <c r="B29" s="81">
        <v>450000</v>
      </c>
      <c r="C29" s="76"/>
      <c r="D29" s="76"/>
      <c r="E29" s="77">
        <f>(B29/1000)*F15</f>
        <v>4365.7234448469171</v>
      </c>
      <c r="F29" s="78"/>
      <c r="G29" s="92">
        <f>E29-((B29/1000)*9.19)</f>
        <v>230.22344484691712</v>
      </c>
    </row>
    <row r="30" spans="1:17" s="64" customFormat="1" ht="14.25" customHeight="1" x14ac:dyDescent="0.25">
      <c r="G30" s="88"/>
    </row>
    <row r="31" spans="1:17" x14ac:dyDescent="0.25">
      <c r="B31" s="64"/>
      <c r="C31" s="64"/>
      <c r="D31" s="64"/>
      <c r="E31" s="87" t="s">
        <v>50</v>
      </c>
      <c r="F31" s="87"/>
      <c r="G31" s="87" t="s">
        <v>52</v>
      </c>
    </row>
    <row r="32" spans="1:17" x14ac:dyDescent="0.25">
      <c r="B32" s="75" t="s">
        <v>46</v>
      </c>
      <c r="C32" s="65"/>
      <c r="D32" s="65"/>
      <c r="E32" s="65" t="s">
        <v>51</v>
      </c>
      <c r="F32" s="65"/>
      <c r="G32" s="85" t="s">
        <v>53</v>
      </c>
    </row>
    <row r="33" spans="2:7" x14ac:dyDescent="0.25">
      <c r="B33" s="81">
        <v>750000</v>
      </c>
      <c r="C33" s="76"/>
      <c r="D33" s="76"/>
      <c r="E33" s="77">
        <f>(B33/1000)*F18</f>
        <v>14407.220804392105</v>
      </c>
      <c r="F33" s="78"/>
      <c r="G33" s="93">
        <f>E33-((B33/1000*18.2))</f>
        <v>757.22080439210549</v>
      </c>
    </row>
    <row r="48" spans="2:7" s="64" customFormat="1" ht="14.25" x14ac:dyDescent="0.2"/>
    <row r="49" spans="1:4" s="64" customFormat="1" ht="14.25" x14ac:dyDescent="0.2"/>
    <row r="50" spans="1:4" s="64" customFormat="1" ht="14.25" x14ac:dyDescent="0.2"/>
    <row r="51" spans="1:4" s="64" customFormat="1" x14ac:dyDescent="0.25">
      <c r="B51" s="65"/>
    </row>
    <row r="52" spans="1:4" s="64" customFormat="1" ht="14.25" x14ac:dyDescent="0.2"/>
    <row r="53" spans="1:4" s="64" customFormat="1" ht="14.25" x14ac:dyDescent="0.2">
      <c r="D53" s="66"/>
    </row>
    <row r="54" spans="1:4" s="64" customFormat="1" ht="14.25" hidden="1" x14ac:dyDescent="0.2"/>
    <row r="55" spans="1:4" s="64" customFormat="1" ht="14.25" hidden="1" x14ac:dyDescent="0.2"/>
    <row r="56" spans="1:4" s="64" customFormat="1" ht="14.25" hidden="1" x14ac:dyDescent="0.2"/>
    <row r="57" spans="1:4" s="64" customFormat="1" ht="14.25" hidden="1" x14ac:dyDescent="0.2">
      <c r="A57" s="67" t="s">
        <v>27</v>
      </c>
      <c r="B57" s="67"/>
      <c r="C57" s="68"/>
    </row>
    <row r="58" spans="1:4" s="64" customFormat="1" ht="14.25" hidden="1" x14ac:dyDescent="0.2">
      <c r="B58" s="67"/>
      <c r="D58" s="69"/>
    </row>
    <row r="59" spans="1:4" s="64" customFormat="1" ht="14.25" hidden="1" x14ac:dyDescent="0.2">
      <c r="B59" s="67"/>
      <c r="D59" s="69"/>
    </row>
    <row r="60" spans="1:4" s="64" customFormat="1" ht="14.25" hidden="1" x14ac:dyDescent="0.2">
      <c r="B60" s="67"/>
      <c r="D60" s="69"/>
    </row>
    <row r="61" spans="1:4" s="64" customFormat="1" ht="14.25" hidden="1" x14ac:dyDescent="0.2"/>
    <row r="62" spans="1:4" s="64" customFormat="1" ht="14.25" hidden="1" x14ac:dyDescent="0.2">
      <c r="D62" s="70"/>
    </row>
    <row r="63" spans="1:4" s="64" customFormat="1" ht="14.25" hidden="1" x14ac:dyDescent="0.2">
      <c r="D63" s="70"/>
    </row>
    <row r="64" spans="1:4" s="64" customFormat="1" ht="14.25" hidden="1" x14ac:dyDescent="0.2"/>
    <row r="65" spans="3:5" s="64" customFormat="1" ht="14.25" hidden="1" x14ac:dyDescent="0.2">
      <c r="D65" s="70"/>
      <c r="E65" s="71"/>
    </row>
    <row r="66" spans="3:5" s="64" customFormat="1" ht="14.25" hidden="1" x14ac:dyDescent="0.2"/>
    <row r="67" spans="3:5" s="64" customFormat="1" ht="14.25" hidden="1" x14ac:dyDescent="0.2"/>
    <row r="68" spans="3:5" s="64" customFormat="1" ht="14.25" x14ac:dyDescent="0.2">
      <c r="C68" s="72"/>
    </row>
  </sheetData>
  <sheetProtection sheet="1" objects="1" scenarios="1"/>
  <mergeCells count="1">
    <mergeCell ref="C4:D4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9864-24F7-4EF8-9997-9DAF28340DE9}">
  <sheetPr>
    <pageSetUpPr fitToPage="1"/>
  </sheetPr>
  <dimension ref="A1:Q70"/>
  <sheetViews>
    <sheetView showGridLines="0" zoomScaleNormal="100" workbookViewId="0">
      <selection activeCell="F6" sqref="F6"/>
    </sheetView>
  </sheetViews>
  <sheetFormatPr defaultColWidth="8.85546875" defaultRowHeight="15" x14ac:dyDescent="0.25"/>
  <cols>
    <col min="1" max="1" width="8.85546875" style="4"/>
    <col min="2" max="2" width="20.140625" style="4" customWidth="1"/>
    <col min="3" max="3" width="17.140625" style="4" customWidth="1"/>
    <col min="4" max="4" width="19" style="4" bestFit="1" customWidth="1"/>
    <col min="5" max="5" width="19.7109375" style="4" bestFit="1" customWidth="1"/>
    <col min="6" max="6" width="18.7109375" style="4" customWidth="1"/>
    <col min="7" max="7" width="20.140625" style="4" customWidth="1"/>
    <col min="8" max="11" width="8.85546875" style="4"/>
    <col min="12" max="12" width="0" style="4" hidden="1" customWidth="1"/>
    <col min="13" max="13" width="15" style="4" hidden="1" customWidth="1"/>
    <col min="14" max="14" width="0" style="4" hidden="1" customWidth="1"/>
    <col min="15" max="15" width="16" style="4" hidden="1" customWidth="1"/>
    <col min="16" max="54" width="0" style="4" hidden="1" customWidth="1"/>
    <col min="55" max="16384" width="8.85546875" style="4"/>
  </cols>
  <sheetData>
    <row r="1" spans="1:17" ht="18.75" x14ac:dyDescent="0.3">
      <c r="B1" s="15" t="s">
        <v>23</v>
      </c>
      <c r="C1" s="17"/>
      <c r="D1" s="17"/>
    </row>
    <row r="2" spans="1:17" ht="18.75" x14ac:dyDescent="0.3">
      <c r="B2" s="15" t="s">
        <v>20</v>
      </c>
      <c r="C2" s="17"/>
      <c r="D2" s="17"/>
      <c r="E2" s="18"/>
      <c r="H2" s="4" t="s">
        <v>0</v>
      </c>
    </row>
    <row r="4" spans="1:17" ht="21" customHeight="1" x14ac:dyDescent="0.25">
      <c r="B4" s="17" t="s">
        <v>21</v>
      </c>
      <c r="C4" s="100" t="s">
        <v>41</v>
      </c>
      <c r="D4" s="101"/>
    </row>
    <row r="5" spans="1:17" s="19" customFormat="1" ht="10.15" customHeight="1" x14ac:dyDescent="0.25">
      <c r="B5" s="20"/>
      <c r="C5" s="4"/>
      <c r="D5" s="4"/>
    </row>
    <row r="6" spans="1:17" ht="21" customHeight="1" x14ac:dyDescent="0.3">
      <c r="B6" s="17" t="s">
        <v>22</v>
      </c>
      <c r="C6" s="82">
        <v>2026</v>
      </c>
      <c r="E6" s="84" t="s">
        <v>47</v>
      </c>
    </row>
    <row r="8" spans="1:17" ht="15.75" x14ac:dyDescent="0.25">
      <c r="A8" s="21"/>
      <c r="B8" s="31" t="s">
        <v>1</v>
      </c>
      <c r="C8" s="32"/>
      <c r="D8" s="33"/>
      <c r="E8" s="22"/>
      <c r="F8" s="22"/>
      <c r="G8" s="22"/>
      <c r="H8" s="22"/>
    </row>
    <row r="9" spans="1:17" ht="15.75" x14ac:dyDescent="0.25">
      <c r="A9" s="21"/>
      <c r="B9" s="49" t="s">
        <v>48</v>
      </c>
      <c r="C9" s="34"/>
      <c r="D9" s="35"/>
      <c r="E9" s="23"/>
      <c r="F9" s="24" t="s">
        <v>2</v>
      </c>
      <c r="G9" s="79">
        <v>77972810.879999995</v>
      </c>
      <c r="H9" s="22"/>
      <c r="J9" s="4" t="s">
        <v>26</v>
      </c>
    </row>
    <row r="10" spans="1:17" ht="15.75" x14ac:dyDescent="0.25">
      <c r="A10" s="21"/>
      <c r="B10" s="49" t="s">
        <v>40</v>
      </c>
      <c r="C10" s="34"/>
      <c r="D10" s="35"/>
      <c r="E10" s="23"/>
      <c r="F10" s="25"/>
      <c r="G10" s="80">
        <v>41539480.340000004</v>
      </c>
      <c r="H10" s="22"/>
    </row>
    <row r="11" spans="1:17" ht="16.5" thickBot="1" x14ac:dyDescent="0.3">
      <c r="A11" s="21"/>
      <c r="B11" s="49" t="s">
        <v>3</v>
      </c>
      <c r="C11" s="34"/>
      <c r="D11" s="35"/>
      <c r="E11" s="23"/>
      <c r="F11" s="24" t="s">
        <v>2</v>
      </c>
      <c r="G11" s="73">
        <f>G9-G10</f>
        <v>36433330.539999992</v>
      </c>
      <c r="H11" s="22"/>
    </row>
    <row r="12" spans="1:17" ht="21.75" thickTop="1" thickBot="1" x14ac:dyDescent="0.35">
      <c r="A12" s="21"/>
      <c r="B12" s="49" t="s">
        <v>4</v>
      </c>
      <c r="C12" s="36"/>
      <c r="D12" s="35"/>
      <c r="E12" s="23"/>
      <c r="F12" s="26"/>
      <c r="G12" s="26"/>
      <c r="H12" s="22"/>
    </row>
    <row r="13" spans="1:17" x14ac:dyDescent="0.25">
      <c r="A13" s="21"/>
      <c r="B13" s="37"/>
      <c r="C13" s="38" t="s">
        <v>5</v>
      </c>
      <c r="D13" s="38" t="s">
        <v>6</v>
      </c>
      <c r="E13" s="38" t="s">
        <v>7</v>
      </c>
      <c r="F13" s="16" t="s">
        <v>8</v>
      </c>
      <c r="G13" s="39" t="s">
        <v>9</v>
      </c>
      <c r="H13" s="22"/>
      <c r="O13" s="27"/>
    </row>
    <row r="14" spans="1:17" ht="57.75" thickBot="1" x14ac:dyDescent="0.3">
      <c r="A14" s="28"/>
      <c r="B14" s="40" t="s">
        <v>10</v>
      </c>
      <c r="C14" s="1" t="s">
        <v>38</v>
      </c>
      <c r="D14" s="6" t="s">
        <v>11</v>
      </c>
      <c r="E14" s="1" t="s">
        <v>39</v>
      </c>
      <c r="F14" s="2" t="s">
        <v>12</v>
      </c>
      <c r="G14" s="3" t="s">
        <v>28</v>
      </c>
      <c r="H14" s="29"/>
      <c r="O14" s="4" t="s">
        <v>30</v>
      </c>
      <c r="P14" s="4" t="s">
        <v>24</v>
      </c>
      <c r="Q14" t="e">
        <f>ROUND(D15/valres*1000,2)</f>
        <v>#REF!</v>
      </c>
    </row>
    <row r="15" spans="1:17" x14ac:dyDescent="0.25">
      <c r="A15" s="21"/>
      <c r="B15" s="41" t="s">
        <v>13</v>
      </c>
      <c r="C15" s="56">
        <v>0.76526846000000004</v>
      </c>
      <c r="D15" s="7">
        <f>C15*TLEVY</f>
        <v>27881278.755016763</v>
      </c>
      <c r="E15" s="52">
        <v>3033739224</v>
      </c>
      <c r="F15" s="42">
        <f>(D15/E15)*1000</f>
        <v>9.1904005902838151</v>
      </c>
      <c r="G15" s="43">
        <f>(E15*F15)/1000</f>
        <v>27881278.755016763</v>
      </c>
      <c r="H15" s="30"/>
      <c r="O15"/>
      <c r="P15"/>
      <c r="Q15"/>
    </row>
    <row r="16" spans="1:17" x14ac:dyDescent="0.25">
      <c r="A16" s="21"/>
      <c r="B16" s="41" t="s">
        <v>29</v>
      </c>
      <c r="C16" s="57"/>
      <c r="D16" s="8"/>
      <c r="E16" s="52"/>
      <c r="F16" s="42"/>
      <c r="G16" s="43">
        <f>IF(ISERR(E16*F16)=TRUE,"",ROUND(E16*F16/1000,2))</f>
        <v>0</v>
      </c>
      <c r="H16" s="30"/>
      <c r="L16" s="4" t="e">
        <f>exemresnew</f>
        <v>#REF!</v>
      </c>
      <c r="O16" s="4" t="s">
        <v>31</v>
      </c>
      <c r="P16" s="4" t="s">
        <v>32</v>
      </c>
      <c r="Q16" s="51" t="e">
        <f>IF(valos=0,"",IF(OR(osdisc&gt;0,exemrespct&gt;0),ROUND(D17/valos*1000,2),F15))</f>
        <v>#REF!</v>
      </c>
    </row>
    <row r="17" spans="1:17" x14ac:dyDescent="0.25">
      <c r="A17" s="21"/>
      <c r="B17" s="44" t="s">
        <v>14</v>
      </c>
      <c r="C17" s="58">
        <v>0</v>
      </c>
      <c r="D17" s="7">
        <f>C17*TLEVY</f>
        <v>0</v>
      </c>
      <c r="E17" s="52"/>
      <c r="F17" s="42"/>
      <c r="G17" s="43">
        <f t="shared" ref="G17:G20" si="0">IF(ISERR(E17*F17)=TRUE,"",ROUND(E17*F17/1000,2))</f>
        <v>0</v>
      </c>
      <c r="H17" s="30"/>
      <c r="L17" s="4" t="e">
        <f>valres</f>
        <v>#REF!</v>
      </c>
      <c r="O17" s="4" t="s">
        <v>37</v>
      </c>
      <c r="P17" s="4" t="s">
        <v>33</v>
      </c>
      <c r="Q17" t="e">
        <f>ROUND(D18/valcom*1000,2)</f>
        <v>#REF!</v>
      </c>
    </row>
    <row r="18" spans="1:17" x14ac:dyDescent="0.25">
      <c r="A18" s="21"/>
      <c r="B18" s="45" t="s">
        <v>15</v>
      </c>
      <c r="C18" s="59">
        <v>0.16101320999999999</v>
      </c>
      <c r="D18" s="7">
        <f>C18*TLEVY</f>
        <v>5866247.5012364313</v>
      </c>
      <c r="E18" s="52">
        <v>322367090</v>
      </c>
      <c r="F18" s="42">
        <f t="shared" ref="F18:F22" si="1">(D18/E18)*1000</f>
        <v>18.197414324261299</v>
      </c>
      <c r="G18" s="43">
        <f t="shared" si="0"/>
        <v>5866247.5</v>
      </c>
      <c r="H18" s="30"/>
      <c r="O18"/>
      <c r="P18"/>
      <c r="Q18"/>
    </row>
    <row r="19" spans="1:17" x14ac:dyDescent="0.25">
      <c r="A19" s="21"/>
      <c r="B19" s="41" t="s">
        <v>29</v>
      </c>
      <c r="C19" s="60"/>
      <c r="D19" s="8"/>
      <c r="E19" s="52"/>
      <c r="F19" s="42"/>
      <c r="G19" s="43">
        <f t="shared" si="0"/>
        <v>0</v>
      </c>
      <c r="H19" s="30"/>
      <c r="O19" s="4" t="s">
        <v>34</v>
      </c>
      <c r="P19" s="4" t="s">
        <v>25</v>
      </c>
      <c r="Q19" t="e">
        <f>ROUND(D20/valind*1000,2)</f>
        <v>#REF!</v>
      </c>
    </row>
    <row r="20" spans="1:17" x14ac:dyDescent="0.25">
      <c r="A20" s="21"/>
      <c r="B20" s="45" t="s">
        <v>16</v>
      </c>
      <c r="C20" s="61">
        <v>1.9611960000000001E-2</v>
      </c>
      <c r="D20" s="9">
        <f>C20*TLEVY</f>
        <v>714529.0212172583</v>
      </c>
      <c r="E20" s="55">
        <v>39265419</v>
      </c>
      <c r="F20" s="42">
        <f t="shared" si="1"/>
        <v>18.197412364739016</v>
      </c>
      <c r="G20" s="46">
        <f t="shared" si="0"/>
        <v>714529.02</v>
      </c>
      <c r="H20" s="30"/>
      <c r="O20"/>
      <c r="P20"/>
      <c r="Q20"/>
    </row>
    <row r="21" spans="1:17" x14ac:dyDescent="0.25">
      <c r="A21" s="21"/>
      <c r="B21" s="47" t="s">
        <v>17</v>
      </c>
      <c r="C21" s="62">
        <f>SUM(C15:C20)</f>
        <v>0.94589363000000004</v>
      </c>
      <c r="D21" s="10"/>
      <c r="E21" s="53">
        <f>E15+E17+E18+E20</f>
        <v>3395371733</v>
      </c>
      <c r="F21" s="42"/>
      <c r="G21" s="11">
        <f>SUM(G15:G20)</f>
        <v>34462055.275016762</v>
      </c>
      <c r="H21" s="30"/>
      <c r="O21" s="4" t="s">
        <v>35</v>
      </c>
      <c r="P21" s="4" t="s">
        <v>36</v>
      </c>
      <c r="Q21" t="e">
        <f>ROUND(D22/valpp*1000,2)</f>
        <v>#REF!</v>
      </c>
    </row>
    <row r="22" spans="1:17" x14ac:dyDescent="0.25">
      <c r="A22" s="21"/>
      <c r="B22" s="45" t="s">
        <v>18</v>
      </c>
      <c r="C22" s="61">
        <v>5.4106370000000001E-2</v>
      </c>
      <c r="D22" s="7">
        <f>C22*TLEVY</f>
        <v>1971275.2625295394</v>
      </c>
      <c r="E22" s="55">
        <v>108327220</v>
      </c>
      <c r="F22" s="42">
        <f t="shared" si="1"/>
        <v>18.197413932800448</v>
      </c>
      <c r="G22" s="11">
        <f>IF(ISERR(E22*F22)=TRUE,0,ROUND(E22*F22/1000,2))</f>
        <v>1971275.26</v>
      </c>
      <c r="H22" s="30"/>
      <c r="Q22" s="50"/>
    </row>
    <row r="23" spans="1:17" ht="15.75" thickBot="1" x14ac:dyDescent="0.3">
      <c r="A23" s="21"/>
      <c r="B23" s="48" t="s">
        <v>19</v>
      </c>
      <c r="C23" s="63">
        <f>SUM(C21:C22)</f>
        <v>1</v>
      </c>
      <c r="D23" s="12"/>
      <c r="E23" s="54">
        <f>E21+E22</f>
        <v>3503698953</v>
      </c>
      <c r="F23" s="12"/>
      <c r="G23" s="13">
        <f>SUM(G21+G22)</f>
        <v>36433330.53501676</v>
      </c>
      <c r="H23" s="22"/>
    </row>
    <row r="24" spans="1:17" x14ac:dyDescent="0.25">
      <c r="B24"/>
      <c r="C24"/>
      <c r="D24"/>
      <c r="E24"/>
      <c r="F24"/>
      <c r="G24"/>
    </row>
    <row r="25" spans="1:17" x14ac:dyDescent="0.25">
      <c r="B25" s="96" t="s">
        <v>54</v>
      </c>
    </row>
    <row r="26" spans="1:17" s="64" customFormat="1" ht="15" customHeight="1" x14ac:dyDescent="0.25">
      <c r="C26" s="99"/>
      <c r="D26" s="99"/>
      <c r="E26" s="99"/>
      <c r="F26" s="99"/>
      <c r="G26" s="99"/>
      <c r="H26" s="102"/>
    </row>
    <row r="27" spans="1:17" s="64" customFormat="1" ht="15" customHeight="1" x14ac:dyDescent="0.25">
      <c r="B27" s="99"/>
      <c r="C27" s="99"/>
      <c r="D27" s="99"/>
      <c r="E27" s="99" t="s">
        <v>45</v>
      </c>
      <c r="F27" s="99"/>
      <c r="G27" s="99"/>
      <c r="H27" s="102"/>
    </row>
    <row r="28" spans="1:17" s="65" customFormat="1" x14ac:dyDescent="0.25">
      <c r="A28" s="74"/>
      <c r="C28" s="75" t="s">
        <v>43</v>
      </c>
      <c r="F28" s="65" t="s">
        <v>44</v>
      </c>
      <c r="H28" s="102"/>
    </row>
    <row r="29" spans="1:17" s="65" customFormat="1" x14ac:dyDescent="0.25">
      <c r="C29" s="81">
        <v>450000</v>
      </c>
      <c r="D29" s="76"/>
      <c r="E29" s="76"/>
      <c r="F29" s="77">
        <f>(C29/1000)*F15</f>
        <v>4135.6802656277168</v>
      </c>
      <c r="G29" s="78"/>
    </row>
    <row r="30" spans="1:17" s="64" customFormat="1" ht="14.25" x14ac:dyDescent="0.2"/>
    <row r="31" spans="1:17" s="64" customFormat="1" ht="14.25" x14ac:dyDescent="0.2"/>
    <row r="32" spans="1:17" x14ac:dyDescent="0.25">
      <c r="C32" s="75" t="s">
        <v>46</v>
      </c>
      <c r="D32" s="65"/>
      <c r="E32" s="65"/>
      <c r="F32" s="65" t="s">
        <v>44</v>
      </c>
      <c r="G32" s="65"/>
    </row>
    <row r="33" spans="3:7" x14ac:dyDescent="0.25">
      <c r="C33" s="81">
        <v>750000</v>
      </c>
      <c r="D33" s="76"/>
      <c r="E33" s="76"/>
      <c r="F33" s="77">
        <f>(C33/1000)*F18</f>
        <v>13648.060743195974</v>
      </c>
      <c r="G33" s="78"/>
    </row>
    <row r="50" spans="1:4" s="64" customFormat="1" ht="14.25" x14ac:dyDescent="0.2"/>
    <row r="51" spans="1:4" s="64" customFormat="1" ht="14.25" x14ac:dyDescent="0.2"/>
    <row r="52" spans="1:4" s="64" customFormat="1" ht="14.25" x14ac:dyDescent="0.2"/>
    <row r="53" spans="1:4" s="64" customFormat="1" x14ac:dyDescent="0.25">
      <c r="B53" s="65"/>
    </row>
    <row r="54" spans="1:4" s="64" customFormat="1" ht="14.25" x14ac:dyDescent="0.2"/>
    <row r="55" spans="1:4" s="64" customFormat="1" ht="14.25" x14ac:dyDescent="0.2">
      <c r="D55" s="66"/>
    </row>
    <row r="56" spans="1:4" s="64" customFormat="1" ht="14.25" hidden="1" x14ac:dyDescent="0.2"/>
    <row r="57" spans="1:4" s="64" customFormat="1" ht="14.25" hidden="1" x14ac:dyDescent="0.2"/>
    <row r="58" spans="1:4" s="64" customFormat="1" ht="14.25" hidden="1" x14ac:dyDescent="0.2"/>
    <row r="59" spans="1:4" s="64" customFormat="1" ht="14.25" hidden="1" x14ac:dyDescent="0.2">
      <c r="A59" s="67" t="s">
        <v>27</v>
      </c>
      <c r="B59" s="67"/>
      <c r="C59" s="68"/>
    </row>
    <row r="60" spans="1:4" s="64" customFormat="1" ht="14.25" hidden="1" x14ac:dyDescent="0.2">
      <c r="B60" s="67"/>
      <c r="D60" s="69"/>
    </row>
    <row r="61" spans="1:4" s="64" customFormat="1" ht="14.25" hidden="1" x14ac:dyDescent="0.2">
      <c r="B61" s="67"/>
      <c r="D61" s="69"/>
    </row>
    <row r="62" spans="1:4" s="64" customFormat="1" ht="14.25" hidden="1" x14ac:dyDescent="0.2">
      <c r="B62" s="67"/>
      <c r="D62" s="69"/>
    </row>
    <row r="63" spans="1:4" s="64" customFormat="1" ht="14.25" hidden="1" x14ac:dyDescent="0.2"/>
    <row r="64" spans="1:4" s="64" customFormat="1" ht="14.25" hidden="1" x14ac:dyDescent="0.2">
      <c r="D64" s="70"/>
    </row>
    <row r="65" spans="3:5" s="64" customFormat="1" ht="14.25" hidden="1" x14ac:dyDescent="0.2">
      <c r="D65" s="70"/>
    </row>
    <row r="66" spans="3:5" s="64" customFormat="1" ht="14.25" hidden="1" x14ac:dyDescent="0.2"/>
    <row r="67" spans="3:5" s="64" customFormat="1" ht="14.25" hidden="1" x14ac:dyDescent="0.2">
      <c r="D67" s="70"/>
      <c r="E67" s="71"/>
    </row>
    <row r="68" spans="3:5" s="64" customFormat="1" ht="14.25" hidden="1" x14ac:dyDescent="0.2"/>
    <row r="69" spans="3:5" s="64" customFormat="1" ht="14.25" hidden="1" x14ac:dyDescent="0.2"/>
    <row r="70" spans="3:5" s="64" customFormat="1" ht="14.25" x14ac:dyDescent="0.2">
      <c r="C70" s="72"/>
    </row>
  </sheetData>
  <sheetProtection sheet="1" objects="1" scenarios="1"/>
  <mergeCells count="2">
    <mergeCell ref="C4:D4"/>
    <mergeCell ref="H26:H28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23:K26"/>
  <sheetViews>
    <sheetView workbookViewId="0">
      <selection activeCell="K25" sqref="K25"/>
    </sheetView>
  </sheetViews>
  <sheetFormatPr defaultRowHeight="15" x14ac:dyDescent="0.25"/>
  <cols>
    <col min="11" max="11" width="16.7109375" bestFit="1" customWidth="1"/>
  </cols>
  <sheetData>
    <row r="23" spans="11:11" ht="15.75" thickBot="1" x14ac:dyDescent="0.3">
      <c r="K23" s="5">
        <v>2216490728.0799999</v>
      </c>
    </row>
    <row r="24" spans="11:11" ht="15.75" thickTop="1" x14ac:dyDescent="0.25"/>
    <row r="25" spans="11:11" x14ac:dyDescent="0.25">
      <c r="K25">
        <v>0.385606</v>
      </c>
    </row>
    <row r="26" spans="11:11" x14ac:dyDescent="0.25">
      <c r="K26" s="14">
        <f>SUM(K23*K25)</f>
        <v>854692123.69201648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30</vt:i4>
      </vt:variant>
    </vt:vector>
  </HeadingPairs>
  <TitlesOfParts>
    <vt:vector size="35" baseType="lpstr">
      <vt:lpstr>No override </vt:lpstr>
      <vt:lpstr>$760,149 override</vt:lpstr>
      <vt:lpstr>Fiscal Yr 2026 Current</vt:lpstr>
      <vt:lpstr>Sheet1</vt:lpstr>
      <vt:lpstr>Sheet2</vt:lpstr>
      <vt:lpstr>'$760,149 override'!diff</vt:lpstr>
      <vt:lpstr>'Fiscal Yr 2026 Current'!diff</vt:lpstr>
      <vt:lpstr>diff</vt:lpstr>
      <vt:lpstr>'$760,149 override'!newoverlay</vt:lpstr>
      <vt:lpstr>'Fiscal Yr 2026 Current'!newoverlay</vt:lpstr>
      <vt:lpstr>newoverlay</vt:lpstr>
      <vt:lpstr>'$760,149 override'!nshiftcom</vt:lpstr>
      <vt:lpstr>'Fiscal Yr 2026 Current'!nshiftcom</vt:lpstr>
      <vt:lpstr>nshiftcom</vt:lpstr>
      <vt:lpstr>'$760,149 override'!nshiftind</vt:lpstr>
      <vt:lpstr>'Fiscal Yr 2026 Current'!nshiftind</vt:lpstr>
      <vt:lpstr>nshiftind</vt:lpstr>
      <vt:lpstr>'$760,149 override'!nshiftos</vt:lpstr>
      <vt:lpstr>'Fiscal Yr 2026 Current'!nshiftos</vt:lpstr>
      <vt:lpstr>nshiftos</vt:lpstr>
      <vt:lpstr>'$760,149 override'!nshiftper</vt:lpstr>
      <vt:lpstr>'Fiscal Yr 2026 Current'!nshiftper</vt:lpstr>
      <vt:lpstr>nshiftper</vt:lpstr>
      <vt:lpstr>'$760,149 override'!nshiftr</vt:lpstr>
      <vt:lpstr>'Fiscal Yr 2026 Current'!nshiftr</vt:lpstr>
      <vt:lpstr>nshiftr</vt:lpstr>
      <vt:lpstr>'$760,149 override'!p1recap</vt:lpstr>
      <vt:lpstr>'Fiscal Yr 2026 Current'!p1recap</vt:lpstr>
      <vt:lpstr>p1recap</vt:lpstr>
      <vt:lpstr>'$760,149 override'!TLEVY</vt:lpstr>
      <vt:lpstr>'Fiscal Yr 2026 Current'!TLEVY</vt:lpstr>
      <vt:lpstr>TLEVY</vt:lpstr>
      <vt:lpstr>'$760,149 override'!TOTLEVY</vt:lpstr>
      <vt:lpstr>'Fiscal Yr 2026 Current'!TOTLEVY</vt:lpstr>
      <vt:lpstr>TOTLEVY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Shirer (DOR/DLS)</dc:creator>
  <cp:lastModifiedBy>Bruce Cabral</cp:lastModifiedBy>
  <cp:lastPrinted>2026-04-02T12:44:09Z</cp:lastPrinted>
  <dcterms:created xsi:type="dcterms:W3CDTF">2018-03-12T16:35:37Z</dcterms:created>
  <dcterms:modified xsi:type="dcterms:W3CDTF">2026-04-03T17:11:48Z</dcterms:modified>
</cp:coreProperties>
</file>